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пр6" sheetId="1" r:id="rId1"/>
    <sheet name="пр 7" sheetId="2" r:id="rId2"/>
    <sheet name="пр 8" sheetId="3" r:id="rId3"/>
    <sheet name="пр 9" sheetId="4" r:id="rId4"/>
  </sheets>
  <definedNames>
    <definedName name="_xlnm.Print_Area" localSheetId="3">'пр 9'!$A$1:$D$19</definedName>
    <definedName name="_xlnm.Print_Area" localSheetId="0">пр6!$A$1:$I$63</definedName>
  </definedNames>
  <calcPr calcId="162913"/>
</workbook>
</file>

<file path=xl/calcChain.xml><?xml version="1.0" encoding="utf-8"?>
<calcChain xmlns="http://schemas.openxmlformats.org/spreadsheetml/2006/main">
  <c r="I11" i="1" l="1"/>
  <c r="H60" i="1"/>
  <c r="R53" i="2"/>
  <c r="R54" i="2"/>
  <c r="R57" i="2"/>
  <c r="Q26" i="2"/>
  <c r="Q25" i="2" s="1"/>
  <c r="R26" i="2" l="1"/>
  <c r="B13" i="3"/>
  <c r="B14" i="3"/>
  <c r="B16" i="3"/>
  <c r="H53" i="1"/>
  <c r="G11" i="1"/>
  <c r="I22" i="1"/>
  <c r="G63" i="1" l="1"/>
  <c r="I61" i="1" l="1"/>
  <c r="H61" i="1"/>
  <c r="I60" i="1"/>
  <c r="I59" i="1" s="1"/>
  <c r="I58" i="1" s="1"/>
  <c r="I56" i="1"/>
  <c r="H56" i="1"/>
  <c r="I55" i="1"/>
  <c r="H55" i="1"/>
  <c r="I53" i="1"/>
  <c r="I52" i="1" s="1"/>
  <c r="I51" i="1" s="1"/>
  <c r="I47" i="1" s="1"/>
  <c r="I49" i="1"/>
  <c r="H49" i="1"/>
  <c r="I48" i="1"/>
  <c r="H48" i="1"/>
  <c r="I41" i="1"/>
  <c r="H41" i="1"/>
  <c r="I40" i="1"/>
  <c r="H40" i="1"/>
  <c r="I38" i="1"/>
  <c r="H38" i="1"/>
  <c r="I36" i="1"/>
  <c r="I35" i="1" s="1"/>
  <c r="I34" i="1" s="1"/>
  <c r="H36" i="1"/>
  <c r="H35" i="1" s="1"/>
  <c r="H34" i="1" s="1"/>
  <c r="I32" i="1"/>
  <c r="H32" i="1"/>
  <c r="I31" i="1"/>
  <c r="H31" i="1"/>
  <c r="I29" i="1"/>
  <c r="H29" i="1"/>
  <c r="I28" i="1"/>
  <c r="I27" i="1" s="1"/>
  <c r="H28" i="1"/>
  <c r="H27" i="1" s="1"/>
  <c r="I26" i="1"/>
  <c r="H25" i="1"/>
  <c r="I24" i="1"/>
  <c r="I23" i="1" s="1"/>
  <c r="H23" i="1"/>
  <c r="I21" i="1"/>
  <c r="I20" i="1"/>
  <c r="H20" i="1"/>
  <c r="H18" i="1"/>
  <c r="H17" i="1" s="1"/>
  <c r="I15" i="1"/>
  <c r="H15" i="1"/>
  <c r="I14" i="1"/>
  <c r="H14" i="1"/>
  <c r="H12" i="1" s="1"/>
  <c r="I12" i="1"/>
  <c r="E60" i="1"/>
  <c r="I25" i="1" l="1"/>
  <c r="J60" i="1"/>
  <c r="H22" i="1"/>
  <c r="H11" i="1" s="1"/>
  <c r="I54" i="1"/>
  <c r="I46" i="1" s="1"/>
  <c r="I19" i="1"/>
  <c r="H52" i="1"/>
  <c r="H51" i="1" s="1"/>
  <c r="H47" i="1" s="1"/>
  <c r="H59" i="1"/>
  <c r="H58" i="1" s="1"/>
  <c r="H54" i="1" s="1"/>
  <c r="F53" i="1"/>
  <c r="F60" i="1"/>
  <c r="I18" i="1" l="1"/>
  <c r="I17" i="1" s="1"/>
  <c r="I63" i="1" s="1"/>
  <c r="J53" i="1"/>
  <c r="J65" i="1" s="1"/>
  <c r="H46" i="1"/>
  <c r="H63" i="1" s="1"/>
  <c r="G60" i="1"/>
  <c r="U53" i="2" l="1"/>
  <c r="R18" i="2"/>
  <c r="P21" i="2"/>
  <c r="G53" i="1"/>
  <c r="F19" i="1" l="1"/>
  <c r="E63" i="1" l="1"/>
  <c r="C15" i="4"/>
  <c r="B15" i="4"/>
  <c r="R15" i="2"/>
  <c r="R14" i="2"/>
  <c r="B17" i="3"/>
  <c r="S21" i="2" l="1"/>
  <c r="Q18" i="2"/>
  <c r="Q20" i="2"/>
  <c r="P19" i="2"/>
  <c r="T54" i="2"/>
  <c r="U49" i="2"/>
  <c r="U48" i="2" s="1"/>
  <c r="Q56" i="2"/>
  <c r="Q55" i="2" s="1"/>
  <c r="Q54" i="2" s="1"/>
  <c r="Q52" i="2"/>
  <c r="Q51" i="2"/>
  <c r="Q47" i="2" s="1"/>
  <c r="Q49" i="2"/>
  <c r="Q48" i="2"/>
  <c r="R52" i="2"/>
  <c r="R51" i="2" s="1"/>
  <c r="R47" i="2" s="1"/>
  <c r="R61" i="2"/>
  <c r="R59" i="2"/>
  <c r="R58" i="2"/>
  <c r="R49" i="2"/>
  <c r="R48" i="2"/>
  <c r="U26" i="2"/>
  <c r="R25" i="2"/>
  <c r="Q23" i="2"/>
  <c r="R23" i="2"/>
  <c r="Q12" i="2"/>
  <c r="R12" i="2"/>
  <c r="G24" i="1"/>
  <c r="U52" i="2" l="1"/>
  <c r="U51" i="2" s="1"/>
  <c r="U47" i="2" s="1"/>
  <c r="C17" i="4"/>
  <c r="U57" i="2"/>
  <c r="U56" i="2" s="1"/>
  <c r="U55" i="2" s="1"/>
  <c r="U54" i="2" s="1"/>
  <c r="C18" i="4"/>
  <c r="Q17" i="2"/>
  <c r="Q46" i="2"/>
  <c r="R22" i="2"/>
  <c r="Q22" i="2"/>
  <c r="Q11" i="2" s="1"/>
  <c r="F61" i="1"/>
  <c r="F59" i="1"/>
  <c r="F58" i="1" s="1"/>
  <c r="F56" i="1"/>
  <c r="F55" i="1" s="1"/>
  <c r="F52" i="1"/>
  <c r="F51" i="1" s="1"/>
  <c r="F47" i="1" s="1"/>
  <c r="F49" i="1"/>
  <c r="F48" i="1"/>
  <c r="F41" i="1"/>
  <c r="F40" i="1"/>
  <c r="F38" i="1"/>
  <c r="F36" i="1"/>
  <c r="F35" i="1" s="1"/>
  <c r="F34" i="1" s="1"/>
  <c r="F32" i="1"/>
  <c r="F31" i="1"/>
  <c r="F29" i="1"/>
  <c r="F28" i="1"/>
  <c r="F25" i="1"/>
  <c r="F22" i="1" s="1"/>
  <c r="F23" i="1"/>
  <c r="F20" i="1"/>
  <c r="F18" i="1"/>
  <c r="F17" i="1" s="1"/>
  <c r="F15" i="1"/>
  <c r="F14" i="1"/>
  <c r="F12" i="1"/>
  <c r="G61" i="1"/>
  <c r="G59" i="1"/>
  <c r="G56" i="1"/>
  <c r="G55" i="1" s="1"/>
  <c r="G52" i="1"/>
  <c r="G51" i="1" s="1"/>
  <c r="G47" i="1" s="1"/>
  <c r="G49" i="1"/>
  <c r="G48" i="1"/>
  <c r="G41" i="1"/>
  <c r="G40" i="1"/>
  <c r="G38" i="1"/>
  <c r="G35" i="1" s="1"/>
  <c r="G34" i="1" s="1"/>
  <c r="G36" i="1"/>
  <c r="G32" i="1"/>
  <c r="G31" i="1" s="1"/>
  <c r="G29" i="1"/>
  <c r="G28" i="1"/>
  <c r="G26" i="1"/>
  <c r="G25" i="1" s="1"/>
  <c r="G23" i="1"/>
  <c r="G21" i="1"/>
  <c r="G20" i="1"/>
  <c r="G19" i="1"/>
  <c r="G15" i="1"/>
  <c r="G14" i="1"/>
  <c r="G12" i="1"/>
  <c r="G18" i="1" l="1"/>
  <c r="G17" i="1" s="1"/>
  <c r="F54" i="1"/>
  <c r="F46" i="1" s="1"/>
  <c r="G22" i="1"/>
  <c r="F11" i="1"/>
  <c r="F27" i="1"/>
  <c r="G58" i="1"/>
  <c r="G54" i="1" s="1"/>
  <c r="G46" i="1" s="1"/>
  <c r="G27" i="1"/>
  <c r="S19" i="2"/>
  <c r="B17" i="4"/>
  <c r="F63" i="1" l="1"/>
  <c r="C19" i="1"/>
  <c r="E19" i="1" s="1"/>
  <c r="E26" i="1"/>
  <c r="E21" i="1"/>
  <c r="E18" i="1" l="1"/>
  <c r="S53" i="2"/>
  <c r="P53" i="2"/>
  <c r="S57" i="2"/>
  <c r="P57" i="2"/>
  <c r="C53" i="1"/>
  <c r="E53" i="1" s="1"/>
  <c r="C60" i="1"/>
  <c r="U61" i="2" l="1"/>
  <c r="U59" i="2"/>
  <c r="U41" i="2"/>
  <c r="U40" i="2" s="1"/>
  <c r="U38" i="2"/>
  <c r="U36" i="2"/>
  <c r="U35" i="2" s="1"/>
  <c r="U32" i="2"/>
  <c r="U31" i="2" s="1"/>
  <c r="U29" i="2"/>
  <c r="U28" i="2" s="1"/>
  <c r="U25" i="2"/>
  <c r="U23" i="2"/>
  <c r="U20" i="2"/>
  <c r="U18" i="2"/>
  <c r="U15" i="2"/>
  <c r="U14" i="2"/>
  <c r="U12" i="2" s="1"/>
  <c r="T61" i="2"/>
  <c r="T59" i="2"/>
  <c r="T56" i="2"/>
  <c r="T55" i="2" s="1"/>
  <c r="T52" i="2"/>
  <c r="T51" i="2" s="1"/>
  <c r="T49" i="2"/>
  <c r="T48" i="2" s="1"/>
  <c r="T41" i="2"/>
  <c r="T40" i="2" s="1"/>
  <c r="T38" i="2"/>
  <c r="T36" i="2"/>
  <c r="T32" i="2"/>
  <c r="T31" i="2" s="1"/>
  <c r="T29" i="2"/>
  <c r="T28" i="2" s="1"/>
  <c r="T25" i="2"/>
  <c r="T23" i="2"/>
  <c r="T20" i="2"/>
  <c r="T18" i="2"/>
  <c r="T15" i="2"/>
  <c r="T14" i="2"/>
  <c r="T12" i="2" s="1"/>
  <c r="U17" i="2" l="1"/>
  <c r="U11" i="2" s="1"/>
  <c r="T35" i="2"/>
  <c r="U58" i="2"/>
  <c r="U22" i="2"/>
  <c r="T17" i="2"/>
  <c r="T22" i="2"/>
  <c r="T58" i="2"/>
  <c r="U34" i="2"/>
  <c r="U27" i="2" s="1"/>
  <c r="T47" i="2"/>
  <c r="T34" i="2"/>
  <c r="T27" i="2" s="1"/>
  <c r="P58" i="2"/>
  <c r="T11" i="2" l="1"/>
  <c r="T46" i="2"/>
  <c r="U46" i="2"/>
  <c r="C13" i="4"/>
  <c r="B13" i="4"/>
  <c r="B12" i="3"/>
  <c r="E62" i="2"/>
  <c r="G62" i="2" s="1"/>
  <c r="I62" i="2" s="1"/>
  <c r="K62" i="2" s="1"/>
  <c r="M62" i="2" s="1"/>
  <c r="O62" i="2" s="1"/>
  <c r="S61" i="2"/>
  <c r="P61" i="2"/>
  <c r="N61" i="2"/>
  <c r="L61" i="2"/>
  <c r="L58" i="2" s="1"/>
  <c r="L54" i="2" s="1"/>
  <c r="J61" i="2"/>
  <c r="H61" i="2"/>
  <c r="F61" i="2"/>
  <c r="D61" i="2"/>
  <c r="D58" i="2" s="1"/>
  <c r="D54" i="2" s="1"/>
  <c r="C61" i="2"/>
  <c r="E60" i="2"/>
  <c r="G60" i="2" s="1"/>
  <c r="I60" i="2" s="1"/>
  <c r="K60" i="2" s="1"/>
  <c r="M60" i="2" s="1"/>
  <c r="O60" i="2" s="1"/>
  <c r="S59" i="2"/>
  <c r="P59" i="2"/>
  <c r="N59" i="2"/>
  <c r="L59" i="2"/>
  <c r="J59" i="2"/>
  <c r="H59" i="2"/>
  <c r="F59" i="2"/>
  <c r="D59" i="2"/>
  <c r="C59" i="2"/>
  <c r="E59" i="2" s="1"/>
  <c r="E57" i="2"/>
  <c r="G57" i="2" s="1"/>
  <c r="I57" i="2" s="1"/>
  <c r="K57" i="2" s="1"/>
  <c r="M57" i="2" s="1"/>
  <c r="O57" i="2" s="1"/>
  <c r="S56" i="2"/>
  <c r="S55" i="2" s="1"/>
  <c r="P56" i="2"/>
  <c r="P55" i="2" s="1"/>
  <c r="N56" i="2"/>
  <c r="N55" i="2" s="1"/>
  <c r="L56" i="2"/>
  <c r="L55" i="2" s="1"/>
  <c r="J56" i="2"/>
  <c r="H56" i="2"/>
  <c r="H55" i="2" s="1"/>
  <c r="F56" i="2"/>
  <c r="F55" i="2" s="1"/>
  <c r="D56" i="2"/>
  <c r="D55" i="2" s="1"/>
  <c r="C56" i="2"/>
  <c r="J55" i="2"/>
  <c r="C55" i="2"/>
  <c r="E53" i="2"/>
  <c r="G53" i="2" s="1"/>
  <c r="I53" i="2" s="1"/>
  <c r="K53" i="2" s="1"/>
  <c r="M53" i="2" s="1"/>
  <c r="O53" i="2" s="1"/>
  <c r="S52" i="2"/>
  <c r="S51" i="2" s="1"/>
  <c r="N52" i="2"/>
  <c r="N51" i="2" s="1"/>
  <c r="L52" i="2"/>
  <c r="L51" i="2" s="1"/>
  <c r="J52" i="2"/>
  <c r="J51" i="2" s="1"/>
  <c r="H52" i="2"/>
  <c r="H51" i="2" s="1"/>
  <c r="F52" i="2"/>
  <c r="D52" i="2"/>
  <c r="D51" i="2" s="1"/>
  <c r="C52" i="2"/>
  <c r="F51" i="2"/>
  <c r="C51" i="2"/>
  <c r="E50" i="2"/>
  <c r="G50" i="2" s="1"/>
  <c r="I50" i="2" s="1"/>
  <c r="K50" i="2" s="1"/>
  <c r="M50" i="2" s="1"/>
  <c r="O50" i="2" s="1"/>
  <c r="S49" i="2"/>
  <c r="S48" i="2" s="1"/>
  <c r="P49" i="2"/>
  <c r="N49" i="2"/>
  <c r="N48" i="2" s="1"/>
  <c r="L49" i="2"/>
  <c r="L48" i="2" s="1"/>
  <c r="J49" i="2"/>
  <c r="J48" i="2" s="1"/>
  <c r="H49" i="2"/>
  <c r="H48" i="2" s="1"/>
  <c r="F49" i="2"/>
  <c r="F48" i="2" s="1"/>
  <c r="D49" i="2"/>
  <c r="D48" i="2" s="1"/>
  <c r="C49" i="2"/>
  <c r="P48" i="2"/>
  <c r="E45" i="2"/>
  <c r="G45" i="2" s="1"/>
  <c r="I45" i="2" s="1"/>
  <c r="K45" i="2" s="1"/>
  <c r="M45" i="2" s="1"/>
  <c r="O45" i="2" s="1"/>
  <c r="E44" i="2"/>
  <c r="G44" i="2" s="1"/>
  <c r="I44" i="2" s="1"/>
  <c r="K44" i="2" s="1"/>
  <c r="M44" i="2" s="1"/>
  <c r="O44" i="2" s="1"/>
  <c r="E43" i="2"/>
  <c r="G43" i="2" s="1"/>
  <c r="I43" i="2" s="1"/>
  <c r="K43" i="2" s="1"/>
  <c r="M43" i="2" s="1"/>
  <c r="O43" i="2" s="1"/>
  <c r="E42" i="2"/>
  <c r="G42" i="2" s="1"/>
  <c r="I42" i="2" s="1"/>
  <c r="K42" i="2" s="1"/>
  <c r="M42" i="2" s="1"/>
  <c r="O42" i="2" s="1"/>
  <c r="S41" i="2"/>
  <c r="S40" i="2" s="1"/>
  <c r="P41" i="2"/>
  <c r="P40" i="2" s="1"/>
  <c r="C41" i="2"/>
  <c r="E41" i="2" s="1"/>
  <c r="G41" i="2" s="1"/>
  <c r="I41" i="2" s="1"/>
  <c r="K41" i="2" s="1"/>
  <c r="M41" i="2" s="1"/>
  <c r="O41" i="2" s="1"/>
  <c r="C40" i="2"/>
  <c r="E40" i="2" s="1"/>
  <c r="G40" i="2" s="1"/>
  <c r="I40" i="2" s="1"/>
  <c r="K40" i="2" s="1"/>
  <c r="M40" i="2" s="1"/>
  <c r="O40" i="2" s="1"/>
  <c r="E39" i="2"/>
  <c r="G39" i="2" s="1"/>
  <c r="I39" i="2" s="1"/>
  <c r="K39" i="2" s="1"/>
  <c r="M39" i="2" s="1"/>
  <c r="O39" i="2" s="1"/>
  <c r="S38" i="2"/>
  <c r="P38" i="2"/>
  <c r="C38" i="2"/>
  <c r="E38" i="2" s="1"/>
  <c r="G38" i="2" s="1"/>
  <c r="I38" i="2" s="1"/>
  <c r="K38" i="2" s="1"/>
  <c r="M38" i="2" s="1"/>
  <c r="O38" i="2" s="1"/>
  <c r="E37" i="2"/>
  <c r="G37" i="2" s="1"/>
  <c r="I37" i="2" s="1"/>
  <c r="K37" i="2" s="1"/>
  <c r="M37" i="2" s="1"/>
  <c r="O37" i="2" s="1"/>
  <c r="S36" i="2"/>
  <c r="S35" i="2" s="1"/>
  <c r="P36" i="2"/>
  <c r="P35" i="2" s="1"/>
  <c r="C36" i="2"/>
  <c r="E36" i="2" s="1"/>
  <c r="G36" i="2" s="1"/>
  <c r="I36" i="2" s="1"/>
  <c r="K36" i="2" s="1"/>
  <c r="M36" i="2" s="1"/>
  <c r="O36" i="2" s="1"/>
  <c r="E33" i="2"/>
  <c r="G33" i="2" s="1"/>
  <c r="I33" i="2" s="1"/>
  <c r="K33" i="2" s="1"/>
  <c r="M33" i="2" s="1"/>
  <c r="O33" i="2" s="1"/>
  <c r="S32" i="2"/>
  <c r="S31" i="2" s="1"/>
  <c r="P32" i="2"/>
  <c r="P31" i="2" s="1"/>
  <c r="C32" i="2"/>
  <c r="E32" i="2" s="1"/>
  <c r="G32" i="2" s="1"/>
  <c r="I32" i="2" s="1"/>
  <c r="K32" i="2" s="1"/>
  <c r="M32" i="2" s="1"/>
  <c r="O32" i="2" s="1"/>
  <c r="E30" i="2"/>
  <c r="G30" i="2" s="1"/>
  <c r="I30" i="2" s="1"/>
  <c r="K30" i="2" s="1"/>
  <c r="M30" i="2" s="1"/>
  <c r="O30" i="2" s="1"/>
  <c r="S29" i="2"/>
  <c r="S28" i="2" s="1"/>
  <c r="P29" i="2"/>
  <c r="P28" i="2" s="1"/>
  <c r="C29" i="2"/>
  <c r="E29" i="2" s="1"/>
  <c r="G29" i="2" s="1"/>
  <c r="I29" i="2" s="1"/>
  <c r="K29" i="2" s="1"/>
  <c r="M29" i="2" s="1"/>
  <c r="O29" i="2" s="1"/>
  <c r="E26" i="2"/>
  <c r="G26" i="2" s="1"/>
  <c r="I26" i="2" s="1"/>
  <c r="K26" i="2" s="1"/>
  <c r="M26" i="2" s="1"/>
  <c r="O26" i="2" s="1"/>
  <c r="S25" i="2"/>
  <c r="P25" i="2"/>
  <c r="N25" i="2"/>
  <c r="L25" i="2"/>
  <c r="J25" i="2"/>
  <c r="H25" i="2"/>
  <c r="F25" i="2"/>
  <c r="D25" i="2"/>
  <c r="C25" i="2"/>
  <c r="E24" i="2"/>
  <c r="G24" i="2" s="1"/>
  <c r="I24" i="2" s="1"/>
  <c r="K24" i="2" s="1"/>
  <c r="M24" i="2" s="1"/>
  <c r="O24" i="2" s="1"/>
  <c r="S23" i="2"/>
  <c r="P23" i="2"/>
  <c r="N23" i="2"/>
  <c r="L23" i="2"/>
  <c r="J23" i="2"/>
  <c r="H23" i="2"/>
  <c r="H22" i="2" s="1"/>
  <c r="F23" i="2"/>
  <c r="D23" i="2"/>
  <c r="C23" i="2"/>
  <c r="E21" i="2"/>
  <c r="G21" i="2" s="1"/>
  <c r="I21" i="2" s="1"/>
  <c r="K21" i="2" s="1"/>
  <c r="M21" i="2" s="1"/>
  <c r="O21" i="2" s="1"/>
  <c r="S20" i="2"/>
  <c r="N20" i="2"/>
  <c r="L20" i="2"/>
  <c r="J20" i="2"/>
  <c r="H20" i="2"/>
  <c r="F20" i="2"/>
  <c r="D20" i="2"/>
  <c r="C20" i="2"/>
  <c r="E19" i="2"/>
  <c r="G19" i="2" s="1"/>
  <c r="I19" i="2" s="1"/>
  <c r="K19" i="2" s="1"/>
  <c r="M19" i="2" s="1"/>
  <c r="O19" i="2" s="1"/>
  <c r="S18" i="2"/>
  <c r="C16" i="4" s="1"/>
  <c r="N18" i="2"/>
  <c r="L18" i="2"/>
  <c r="J18" i="2"/>
  <c r="H18" i="2"/>
  <c r="F18" i="2"/>
  <c r="D18" i="2"/>
  <c r="C18" i="2"/>
  <c r="E16" i="2"/>
  <c r="G16" i="2" s="1"/>
  <c r="I16" i="2" s="1"/>
  <c r="K16" i="2" s="1"/>
  <c r="M16" i="2" s="1"/>
  <c r="O16" i="2" s="1"/>
  <c r="S15" i="2"/>
  <c r="P15" i="2"/>
  <c r="C15" i="2"/>
  <c r="E15" i="2" s="1"/>
  <c r="G15" i="2" s="1"/>
  <c r="I15" i="2" s="1"/>
  <c r="K15" i="2" s="1"/>
  <c r="M15" i="2" s="1"/>
  <c r="O15" i="2" s="1"/>
  <c r="S14" i="2"/>
  <c r="S12" i="2" s="1"/>
  <c r="P14" i="2"/>
  <c r="P12" i="2" s="1"/>
  <c r="N14" i="2"/>
  <c r="L14" i="2"/>
  <c r="L12" i="2" s="1"/>
  <c r="J14" i="2"/>
  <c r="J12" i="2" s="1"/>
  <c r="H14" i="2"/>
  <c r="H12" i="2" s="1"/>
  <c r="F14" i="2"/>
  <c r="F12" i="2" s="1"/>
  <c r="D14" i="2"/>
  <c r="D12" i="2" s="1"/>
  <c r="C14" i="2"/>
  <c r="C12" i="2" s="1"/>
  <c r="E12" i="2" s="1"/>
  <c r="E13" i="2"/>
  <c r="G13" i="2" s="1"/>
  <c r="I13" i="2" s="1"/>
  <c r="K13" i="2" s="1"/>
  <c r="M13" i="2" s="1"/>
  <c r="O13" i="2" s="1"/>
  <c r="N12" i="2"/>
  <c r="E61" i="1"/>
  <c r="D61" i="1"/>
  <c r="D58" i="1" s="1"/>
  <c r="C61" i="1"/>
  <c r="E59" i="1"/>
  <c r="D59" i="1"/>
  <c r="C59" i="1"/>
  <c r="E56" i="1"/>
  <c r="E55" i="1" s="1"/>
  <c r="D56" i="1"/>
  <c r="D55" i="1" s="1"/>
  <c r="C56" i="1"/>
  <c r="C55" i="1" s="1"/>
  <c r="E52" i="1"/>
  <c r="E51" i="1" s="1"/>
  <c r="D52" i="1"/>
  <c r="D51" i="1" s="1"/>
  <c r="E49" i="1"/>
  <c r="E48" i="1" s="1"/>
  <c r="D49" i="1"/>
  <c r="D48" i="1" s="1"/>
  <c r="C49" i="1"/>
  <c r="E41" i="1"/>
  <c r="E40" i="1" s="1"/>
  <c r="D41" i="1"/>
  <c r="D40" i="1" s="1"/>
  <c r="C41" i="1"/>
  <c r="E38" i="1"/>
  <c r="D38" i="1"/>
  <c r="C38" i="1"/>
  <c r="E36" i="1"/>
  <c r="E35" i="1" s="1"/>
  <c r="D36" i="1"/>
  <c r="C36" i="1"/>
  <c r="E32" i="1"/>
  <c r="E31" i="1" s="1"/>
  <c r="D32" i="1"/>
  <c r="D31" i="1" s="1"/>
  <c r="C32" i="1"/>
  <c r="E29" i="1"/>
  <c r="E28" i="1" s="1"/>
  <c r="D29" i="1"/>
  <c r="D28" i="1" s="1"/>
  <c r="C29" i="1"/>
  <c r="E25" i="1"/>
  <c r="D25" i="1"/>
  <c r="C25" i="1"/>
  <c r="E23" i="1"/>
  <c r="D23" i="1"/>
  <c r="C23" i="1"/>
  <c r="E20" i="1"/>
  <c r="D20" i="1"/>
  <c r="C20" i="1"/>
  <c r="D18" i="1"/>
  <c r="E15" i="1"/>
  <c r="D15" i="1"/>
  <c r="C15" i="1"/>
  <c r="E14" i="1"/>
  <c r="E12" i="1" s="1"/>
  <c r="D14" i="1"/>
  <c r="D12" i="1" s="1"/>
  <c r="C14" i="1"/>
  <c r="C12" i="1" s="1"/>
  <c r="T63" i="2" l="1"/>
  <c r="U63" i="2"/>
  <c r="J22" i="2"/>
  <c r="J47" i="2"/>
  <c r="F58" i="2"/>
  <c r="F54" i="2" s="1"/>
  <c r="N58" i="2"/>
  <c r="N54" i="2" s="1"/>
  <c r="D35" i="1"/>
  <c r="D47" i="1"/>
  <c r="D17" i="1"/>
  <c r="D11" i="1" s="1"/>
  <c r="D54" i="1"/>
  <c r="C22" i="1"/>
  <c r="E22" i="1"/>
  <c r="D34" i="1"/>
  <c r="D27" i="1" s="1"/>
  <c r="C40" i="1"/>
  <c r="D17" i="2"/>
  <c r="L17" i="2"/>
  <c r="E17" i="1"/>
  <c r="E11" i="1" s="1"/>
  <c r="D22" i="1"/>
  <c r="E47" i="1"/>
  <c r="H58" i="2"/>
  <c r="H54" i="2" s="1"/>
  <c r="J58" i="2"/>
  <c r="J54" i="2" s="1"/>
  <c r="J46" i="2" s="1"/>
  <c r="S58" i="2"/>
  <c r="S54" i="2" s="1"/>
  <c r="E20" i="2"/>
  <c r="G20" i="2" s="1"/>
  <c r="I20" i="2" s="1"/>
  <c r="K20" i="2" s="1"/>
  <c r="M20" i="2" s="1"/>
  <c r="O20" i="2" s="1"/>
  <c r="F22" i="2"/>
  <c r="N22" i="2"/>
  <c r="P34" i="2"/>
  <c r="P27" i="2" s="1"/>
  <c r="E58" i="1"/>
  <c r="E54" i="1" s="1"/>
  <c r="H17" i="2"/>
  <c r="H11" i="2" s="1"/>
  <c r="D22" i="2"/>
  <c r="L22" i="2"/>
  <c r="L11" i="2" s="1"/>
  <c r="G59" i="2"/>
  <c r="I59" i="2" s="1"/>
  <c r="K59" i="2" s="1"/>
  <c r="M59" i="2" s="1"/>
  <c r="O59" i="2" s="1"/>
  <c r="C19" i="4"/>
  <c r="E25" i="2"/>
  <c r="G25" i="2" s="1"/>
  <c r="I25" i="2" s="1"/>
  <c r="K25" i="2" s="1"/>
  <c r="M25" i="2" s="1"/>
  <c r="O25" i="2" s="1"/>
  <c r="C35" i="2"/>
  <c r="E35" i="2" s="1"/>
  <c r="G35" i="2" s="1"/>
  <c r="I35" i="2" s="1"/>
  <c r="K35" i="2" s="1"/>
  <c r="M35" i="2" s="1"/>
  <c r="O35" i="2" s="1"/>
  <c r="F47" i="2"/>
  <c r="N47" i="2"/>
  <c r="E51" i="2"/>
  <c r="G51" i="2" s="1"/>
  <c r="I51" i="2" s="1"/>
  <c r="K51" i="2" s="1"/>
  <c r="M51" i="2" s="1"/>
  <c r="O51" i="2" s="1"/>
  <c r="C48" i="1"/>
  <c r="E49" i="2"/>
  <c r="G49" i="2" s="1"/>
  <c r="I49" i="2" s="1"/>
  <c r="K49" i="2" s="1"/>
  <c r="M49" i="2" s="1"/>
  <c r="O49" i="2" s="1"/>
  <c r="C48" i="2"/>
  <c r="P54" i="2"/>
  <c r="E34" i="1"/>
  <c r="E27" i="1" s="1"/>
  <c r="G12" i="2"/>
  <c r="I12" i="2" s="1"/>
  <c r="K12" i="2" s="1"/>
  <c r="M12" i="2" s="1"/>
  <c r="O12" i="2" s="1"/>
  <c r="C17" i="2"/>
  <c r="D47" i="2"/>
  <c r="D46" i="2" s="1"/>
  <c r="H47" i="2"/>
  <c r="H46" i="2" s="1"/>
  <c r="L47" i="2"/>
  <c r="L46" i="2" s="1"/>
  <c r="E14" i="2"/>
  <c r="G14" i="2" s="1"/>
  <c r="I14" i="2" s="1"/>
  <c r="K14" i="2" s="1"/>
  <c r="M14" i="2" s="1"/>
  <c r="O14" i="2" s="1"/>
  <c r="E18" i="2"/>
  <c r="G18" i="2" s="1"/>
  <c r="I18" i="2" s="1"/>
  <c r="K18" i="2" s="1"/>
  <c r="M18" i="2" s="1"/>
  <c r="O18" i="2" s="1"/>
  <c r="F17" i="2"/>
  <c r="F11" i="2" s="1"/>
  <c r="J17" i="2"/>
  <c r="J11" i="2" s="1"/>
  <c r="N17" i="2"/>
  <c r="E23" i="2"/>
  <c r="G23" i="2" s="1"/>
  <c r="I23" i="2" s="1"/>
  <c r="K23" i="2" s="1"/>
  <c r="M23" i="2" s="1"/>
  <c r="O23" i="2" s="1"/>
  <c r="S22" i="2"/>
  <c r="P22" i="2"/>
  <c r="E52" i="2"/>
  <c r="G52" i="2" s="1"/>
  <c r="I52" i="2" s="1"/>
  <c r="K52" i="2" s="1"/>
  <c r="M52" i="2" s="1"/>
  <c r="O52" i="2" s="1"/>
  <c r="S47" i="2"/>
  <c r="E55" i="2"/>
  <c r="G55" i="2" s="1"/>
  <c r="I55" i="2" s="1"/>
  <c r="K55" i="2" s="1"/>
  <c r="M55" i="2" s="1"/>
  <c r="O55" i="2" s="1"/>
  <c r="E56" i="2"/>
  <c r="G56" i="2" s="1"/>
  <c r="I56" i="2" s="1"/>
  <c r="K56" i="2" s="1"/>
  <c r="M56" i="2" s="1"/>
  <c r="O56" i="2" s="1"/>
  <c r="E61" i="2"/>
  <c r="G61" i="2" s="1"/>
  <c r="I61" i="2" s="1"/>
  <c r="K61" i="2" s="1"/>
  <c r="M61" i="2" s="1"/>
  <c r="O61" i="2" s="1"/>
  <c r="S17" i="2"/>
  <c r="C58" i="1"/>
  <c r="C54" i="1" s="1"/>
  <c r="S34" i="2"/>
  <c r="S27" i="2" s="1"/>
  <c r="C35" i="1"/>
  <c r="C22" i="2"/>
  <c r="C28" i="2"/>
  <c r="C31" i="2"/>
  <c r="E31" i="2" s="1"/>
  <c r="G31" i="2" s="1"/>
  <c r="I31" i="2" s="1"/>
  <c r="K31" i="2" s="1"/>
  <c r="M31" i="2" s="1"/>
  <c r="O31" i="2" s="1"/>
  <c r="C58" i="2"/>
  <c r="C28" i="1"/>
  <c r="C31" i="1"/>
  <c r="J63" i="2" l="1"/>
  <c r="N46" i="2"/>
  <c r="F46" i="2"/>
  <c r="F63" i="2" s="1"/>
  <c r="D11" i="2"/>
  <c r="D63" i="2" s="1"/>
  <c r="D46" i="1"/>
  <c r="D63" i="1"/>
  <c r="S46" i="2"/>
  <c r="E17" i="2"/>
  <c r="G17" i="2" s="1"/>
  <c r="I17" i="2" s="1"/>
  <c r="K17" i="2" s="1"/>
  <c r="M17" i="2" s="1"/>
  <c r="O17" i="2" s="1"/>
  <c r="L63" i="2"/>
  <c r="E46" i="1"/>
  <c r="C34" i="2"/>
  <c r="E34" i="2" s="1"/>
  <c r="G34" i="2" s="1"/>
  <c r="I34" i="2" s="1"/>
  <c r="K34" i="2" s="1"/>
  <c r="M34" i="2" s="1"/>
  <c r="O34" i="2" s="1"/>
  <c r="N11" i="2"/>
  <c r="N63" i="2" s="1"/>
  <c r="H63" i="2"/>
  <c r="E48" i="2"/>
  <c r="G48" i="2" s="1"/>
  <c r="I48" i="2" s="1"/>
  <c r="K48" i="2" s="1"/>
  <c r="M48" i="2" s="1"/>
  <c r="O48" i="2" s="1"/>
  <c r="C47" i="2"/>
  <c r="E47" i="2" s="1"/>
  <c r="G47" i="2" s="1"/>
  <c r="I47" i="2" s="1"/>
  <c r="K47" i="2" s="1"/>
  <c r="M47" i="2" s="1"/>
  <c r="O47" i="2" s="1"/>
  <c r="S11" i="2"/>
  <c r="C34" i="1"/>
  <c r="E28" i="2"/>
  <c r="G28" i="2" s="1"/>
  <c r="I28" i="2" s="1"/>
  <c r="K28" i="2" s="1"/>
  <c r="M28" i="2" s="1"/>
  <c r="O28" i="2" s="1"/>
  <c r="C27" i="2"/>
  <c r="E27" i="2" s="1"/>
  <c r="G27" i="2" s="1"/>
  <c r="I27" i="2" s="1"/>
  <c r="K27" i="2" s="1"/>
  <c r="M27" i="2" s="1"/>
  <c r="O27" i="2" s="1"/>
  <c r="C54" i="2"/>
  <c r="E58" i="2"/>
  <c r="G58" i="2" s="1"/>
  <c r="I58" i="2" s="1"/>
  <c r="K58" i="2" s="1"/>
  <c r="M58" i="2" s="1"/>
  <c r="O58" i="2" s="1"/>
  <c r="E22" i="2"/>
  <c r="G22" i="2" s="1"/>
  <c r="I22" i="2" s="1"/>
  <c r="K22" i="2" s="1"/>
  <c r="M22" i="2" s="1"/>
  <c r="O22" i="2" s="1"/>
  <c r="C11" i="2"/>
  <c r="C27" i="1" l="1"/>
  <c r="S63" i="2"/>
  <c r="E11" i="2"/>
  <c r="G11" i="2" s="1"/>
  <c r="I11" i="2" s="1"/>
  <c r="K11" i="2" s="1"/>
  <c r="M11" i="2" s="1"/>
  <c r="O11" i="2" s="1"/>
  <c r="E54" i="2"/>
  <c r="G54" i="2" s="1"/>
  <c r="I54" i="2" s="1"/>
  <c r="K54" i="2" s="1"/>
  <c r="M54" i="2" s="1"/>
  <c r="O54" i="2" s="1"/>
  <c r="C46" i="2"/>
  <c r="E46" i="2" s="1"/>
  <c r="G46" i="2" s="1"/>
  <c r="I46" i="2" s="1"/>
  <c r="K46" i="2" s="1"/>
  <c r="M46" i="2" s="1"/>
  <c r="O46" i="2" s="1"/>
  <c r="C63" i="2" l="1"/>
  <c r="E63" i="2" s="1"/>
  <c r="G63" i="2" s="1"/>
  <c r="I63" i="2" s="1"/>
  <c r="K63" i="2" s="1"/>
  <c r="M63" i="2" s="1"/>
  <c r="O63" i="2" s="1"/>
  <c r="P52" i="2" l="1"/>
  <c r="P51" i="2" s="1"/>
  <c r="P47" i="2" s="1"/>
  <c r="P46" i="2" s="1"/>
  <c r="C52" i="1" l="1"/>
  <c r="C18" i="1" l="1"/>
  <c r="C51" i="1"/>
  <c r="C17" i="1" l="1"/>
  <c r="B15" i="3"/>
  <c r="B18" i="3" s="1"/>
  <c r="C47" i="1"/>
  <c r="C46" i="1" s="1"/>
  <c r="R56" i="2" l="1"/>
  <c r="R55" i="2" s="1"/>
  <c r="R46" i="2" s="1"/>
  <c r="B18" i="4"/>
  <c r="R20" i="2"/>
  <c r="R17" i="2" s="1"/>
  <c r="R11" i="2" s="1"/>
  <c r="C11" i="1"/>
  <c r="P20" i="2"/>
  <c r="P18" i="2"/>
  <c r="C63" i="1"/>
  <c r="P17" i="2" l="1"/>
  <c r="R63" i="2"/>
  <c r="P11" i="2"/>
  <c r="P63" i="2" s="1"/>
  <c r="B16" i="4" l="1"/>
  <c r="B19" i="4" s="1"/>
</calcChain>
</file>

<file path=xl/sharedStrings.xml><?xml version="1.0" encoding="utf-8"?>
<sst xmlns="http://schemas.openxmlformats.org/spreadsheetml/2006/main" count="312" uniqueCount="155">
  <si>
    <t xml:space="preserve">к решению Думы </t>
  </si>
  <si>
    <t>города Мегиона</t>
  </si>
  <si>
    <t xml:space="preserve"> Наименование показателя</t>
  </si>
  <si>
    <t>Код источника финансирования по КИВФ, КИВнФ</t>
  </si>
  <si>
    <t>Сумма на 2014 год  (тыс.рублей)</t>
  </si>
  <si>
    <t>Уточнение январь</t>
  </si>
  <si>
    <t xml:space="preserve">Уточнение апрель </t>
  </si>
  <si>
    <t>Уточнение    май</t>
  </si>
  <si>
    <t>Уточнение    июнь</t>
  </si>
  <si>
    <t>Уточнение    сентябрь</t>
  </si>
  <si>
    <t>Уточнение    октябрь</t>
  </si>
  <si>
    <t>Сумма с учетом уточнения (тыс.руб)</t>
  </si>
  <si>
    <t>3</t>
  </si>
  <si>
    <t>5</t>
  </si>
  <si>
    <t>ИСТОЧНИКИ ВНУТРЕННЕГО ФИНАНСИРОВАНИЯ ДЕФИЦИТОВ  БЮДЖЕТОВ</t>
  </si>
  <si>
    <t>000 01 00 00 00 00 0000 000</t>
  </si>
  <si>
    <t>Государственные (муниципальные) ценные бумаги,  номинальная стоимость которых указана в валюте  Российской Федерации</t>
  </si>
  <si>
    <t>000 01 01 00 00 00 0000 000</t>
  </si>
  <si>
    <t>Размещение государственных (муниципальных)  ценных бумаг, номинальная стоимость которых  указана в валюте Российской Федерации</t>
  </si>
  <si>
    <t>000 01 01 00 00 00 0000 700</t>
  </si>
  <si>
    <t>0,0</t>
  </si>
  <si>
    <t>Размещение муниципальны  ценных бумаг городских округов, номинальная стоимость которых  указана в валюте Российской Федерации</t>
  </si>
  <si>
    <t>000 01 01 00 00 04 0000 710</t>
  </si>
  <si>
    <t>Погашение государственных (муниципальных)  ценных бумаг, номинальная стоимость которых  указана в валюте Российской Федерации</t>
  </si>
  <si>
    <t>000 01 01 00 00 00 0000 800</t>
  </si>
  <si>
    <t>Погашение муниципальны  ценных бумаг городских округов, номинальная стоимость которых  указана в валюте Российской Федерации</t>
  </si>
  <si>
    <t>000 01 01 00 00 04 0000 810</t>
  </si>
  <si>
    <t>Кредиты кредитных организаций в валюте  Российской Федерации</t>
  </si>
  <si>
    <t>000 01 02 00 00 00 0000 000</t>
  </si>
  <si>
    <t>Получение кредитов от кредитных организаций в валюте Российской Федерации</t>
  </si>
  <si>
    <t>000 01 02 00 00 00 0000 700</t>
  </si>
  <si>
    <t>Получение кредитов от кредитных организаций  бюджетами городских округов в  валюте Российской Федерации</t>
  </si>
  <si>
    <t>Погашение кредитов от кредитных организаций в валюте Российской Федерации</t>
  </si>
  <si>
    <t>000 01 02 00 00 00 0000 800</t>
  </si>
  <si>
    <t>Погашение кредитов от кредитных организаций  бюджетами городских округов в  валюте Российской Федерации</t>
  </si>
  <si>
    <t>Бюджетные кредиты от других бюджетов бюджетной  системы Российской Федерации</t>
  </si>
  <si>
    <t>000 01 03 00 00 00 0000 000</t>
  </si>
  <si>
    <t>Получение бюджетных кредитов от других  бюджетов бюджетной системы Российской  Федерации в валюте Российской Федерации</t>
  </si>
  <si>
    <t>000 01 03 01 00 00 0000 700</t>
  </si>
  <si>
    <t>Получение кредитов от других бюджетов бюджетной системы РФ бюджетами городских округов в валюте РФ</t>
  </si>
  <si>
    <t>Погашение бюджетных кредитов, полученных от других бюджетов бюджетной системы Российской  Федерации в валюте Российской Федерации</t>
  </si>
  <si>
    <t>000 01 03 01 00 00 0000 800</t>
  </si>
  <si>
    <t>Погашение бюджетами городских округов кредитов от других бюджетов бюджетной системы Российской  Федерации в валюте Российской Федерации</t>
  </si>
  <si>
    <t>Иные источники внутреннего финансирования  дефицитов бюджетов</t>
  </si>
  <si>
    <t>000 01 06 00 00 00 0000 000</t>
  </si>
  <si>
    <t>Акции и иные формы участия в капитале,  находящиеся в государственной и муниципальной  собственности</t>
  </si>
  <si>
    <t>000 01 06 01 00 00 0000 000</t>
  </si>
  <si>
    <t>Средства от продажи акций и иных форм участия  в капитале, находящихся в государственной и  муниципальной собственности</t>
  </si>
  <si>
    <t>000 01 06 01 00 00 0000 630</t>
  </si>
  <si>
    <t>Средства от продажи акций и иных форм участия  в капитале, находящихся в собственности  бюджетов городских округов Российской Федерации</t>
  </si>
  <si>
    <t>000 01 06 01 00 04 0000 630</t>
  </si>
  <si>
    <t>Исполнение государственных и муниципальных  гарантий в валюте Российской Федерации</t>
  </si>
  <si>
    <t>000 01 06 04 00 00 0000 000</t>
  </si>
  <si>
    <t>Исполнение государственных и муниципальных  гарантий в валюте Российской Федерации в 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</si>
  <si>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000 01 06 04 00 00 0000 800</t>
  </si>
  <si>
    <t>Исполнение государственных гарантий субъектов  Российской Федерации в валюте Российской  Федерации в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</si>
  <si>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000 01 06 04 00 02 0000 810</t>
  </si>
  <si>
    <t>Бюджетные кредиты, предоставленные внутри  страны в валюте Российской Федерации</t>
  </si>
  <si>
    <t>000 01 06 05 00 00 0000 000</t>
  </si>
  <si>
    <t>Возврат бюджетных кредитов, предоставленных 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</si>
  <si>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</si>
  <si>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в валюте Российской Федерации</t>
  </si>
  <si>
    <t>000 01 06 05 01 00 0000 640</t>
  </si>
  <si>
    <t>Возврат бюджетных кредитов, предоставленных  юридическим лицам из бюджетов городских округов в валюте Российской  Федерации</t>
  </si>
  <si>
    <t>000 01 06 05 01 04 0000 640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</si>
  <si>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</si>
  <si>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000 01 06 05 02 00 0000 640</t>
  </si>
  <si>
    <t>Возврат бюджетных кредитов, предоставленных  другим бюджетам бюджетной системы Российской  Федерации из бюджетов субъектов Российской  Федерации в валюте  Российской Федерации</t>
  </si>
  <si>
    <t>000 01 06 05 02 02 0000 640</t>
  </si>
  <si>
    <t>Предоставление бюджетных кредитов внутри  страны в валюте Российской Федерации</t>
  </si>
  <si>
    <t>000 01 06 05 00 00 0000 500</t>
  </si>
  <si>
    <t>Предоставление бюджетных кредитов  юридическим лицам из бюджетнов городских округов  в валюте Российской Федерации</t>
  </si>
  <si>
    <t>000 01 06 05 01 04 0000 540</t>
  </si>
  <si>
    <t>Предоставление бюджетных кредитов другим  бюджетам бюджетной системы Российской  Федерации из бюджетов субъектов Российской  Федерации в валюте Российской Федерации</t>
  </si>
  <si>
    <t>000 01 06 05 02 02 0000 540</t>
  </si>
  <si>
    <t>Прочие источники внутреннего финансирования  дефицитов бюджетов</t>
  </si>
  <si>
    <t>000 01 06 06 00 00 0000 000</t>
  </si>
  <si>
    <t>Увеличение прочих источников финансирования  дефицитов бюджетов за счет иных финансовых  активов</t>
  </si>
  <si>
    <t>000 01 06 06 00 00 0000 500</t>
  </si>
  <si>
    <t xml:space="preserve">Увеличение иных финансовых активов в собственности городских округов Российской Федерации </t>
  </si>
  <si>
    <t>000 01 06 06 01 04 0000 550</t>
  </si>
  <si>
    <t>Изменение остатков средств на счетах по учету  средств бюджета</t>
  </si>
  <si>
    <t>000 01 05 00 00 00 0000 000</t>
  </si>
  <si>
    <t>Увеличение остатков средств бюджетов</t>
  </si>
  <si>
    <t>000 01 05 00 00 00 0000 500</t>
  </si>
  <si>
    <t>Увеличение остатков финансовых резервов  бюджетов</t>
  </si>
  <si>
    <t>000 01 05 01 00 00 0000 500</t>
  </si>
  <si>
    <t>Увеличение остатков денежных средств  финансовых резервов бюджетов</t>
  </si>
  <si>
    <t>000 01 05 01 01 00 0000 510</t>
  </si>
  <si>
    <t>Увеличение остатков денежных средств  финансового резерва бюджетов городских округов  Российской Федерации</t>
  </si>
  <si>
    <t>000 01 05 01 01 04 0000 510</t>
  </si>
  <si>
    <t>Увеличение прочих остатков средств бюджетов</t>
  </si>
  <si>
    <t>Увеличение прочих остатков денежных средств  бюджетов</t>
  </si>
  <si>
    <t>Увеличение прочих остатков денежных средств  бюджетов городских округов</t>
  </si>
  <si>
    <t>Уменьшение остатков средств бюджетов</t>
  </si>
  <si>
    <t>000 01 05 00 00 00 0000 600</t>
  </si>
  <si>
    <t>Уменьшение остатков финансовых резервов  бюджетов</t>
  </si>
  <si>
    <t>000 01 05 01 00 00 0000 600</t>
  </si>
  <si>
    <t>Уменьшение остатков денежных средств  финансовых резервов</t>
  </si>
  <si>
    <t>000 01 05 01 01 00 0000 610</t>
  </si>
  <si>
    <t>Уменьшение остатков денежных средств  финансовых резервов бюджетов городских округов  Российской Федерации</t>
  </si>
  <si>
    <t>000 01 05 01 01 04 0000 610</t>
  </si>
  <si>
    <t>Уменьшение прочих остатков средств бюджетов</t>
  </si>
  <si>
    <t>000 01 05 02 00 00 0000 600</t>
  </si>
  <si>
    <t>Уменьшение прочих остатков денежных средств  бюджетов</t>
  </si>
  <si>
    <t>Уменьшение прочих остатков денежных средств  бюджетов городских округов</t>
  </si>
  <si>
    <t>Уменьшение прочих остатков средств бюджетов, временно размещенных в ценных бумагах</t>
  </si>
  <si>
    <t>Источники финансирования дефицита бюджетов - всего</t>
  </si>
  <si>
    <t>000 90 00 00 00 00 0000 000</t>
  </si>
  <si>
    <t xml:space="preserve"> Программа муниципальных внутренних заимствований </t>
  </si>
  <si>
    <t>Наименование</t>
  </si>
  <si>
    <t>Сумма на год (тыс.руб)</t>
  </si>
  <si>
    <t>Бюджетные кредиты от других бюджетов бюджетной системы РФ</t>
  </si>
  <si>
    <t>привлечение</t>
  </si>
  <si>
    <t>погашение</t>
  </si>
  <si>
    <t>Кредиты от кредитных организаций</t>
  </si>
  <si>
    <t>Всего:</t>
  </si>
  <si>
    <t>Сумма на 2022 год  (тыс.рублей)</t>
  </si>
  <si>
    <t>4</t>
  </si>
  <si>
    <t>000 01 05 02 00 00 0000 500</t>
  </si>
  <si>
    <t>000 01 05 02 01 00 0000 510</t>
  </si>
  <si>
    <t>000 01 05 02 01 04 0000 510</t>
  </si>
  <si>
    <t>000 01 05 02 01 00 0000 610</t>
  </si>
  <si>
    <t>000 01 05 02 01 04 0000 610</t>
  </si>
  <si>
    <t>000 01 05 02 02 00 0000 620</t>
  </si>
  <si>
    <t>000 01 05 02 02 04 0000 620</t>
  </si>
  <si>
    <t>000 01 03 01 00 04 0000 710</t>
  </si>
  <si>
    <t>000 01 03 01 00 04 0000 810</t>
  </si>
  <si>
    <t>000 01 02 00 00 04 0000 710</t>
  </si>
  <si>
    <t>000 01 02 00 00 04 0000 810</t>
  </si>
  <si>
    <t>Сумма на 2023 год  (тыс.рублей)</t>
  </si>
  <si>
    <t>2023 год</t>
  </si>
  <si>
    <t>Источники внутреннего финансирования дефицита бюджета городского округа Мегион Ханты-Мансийского автономного округа – Югры на 2022 год</t>
  </si>
  <si>
    <t>Сумма на 2024 год  (тыс.рублей)</t>
  </si>
  <si>
    <t>городского округа Мегион Ханты-Мансийского автономного округа – Югры на 2022 год</t>
  </si>
  <si>
    <t>Сумма на 2022 год (тыс.руб)</t>
  </si>
  <si>
    <t>городского округа Мегион Ханты-Мансийского автономного округа – Югры на плановый период 2023 и 2024 годов</t>
  </si>
  <si>
    <t>2024 год</t>
  </si>
  <si>
    <t>Источники внутреннего финансирования дефицита бюджета городского округа Мегион Ханты-Мансийского автономного округа – Югры на плановый период 2023 и 2024 годов</t>
  </si>
  <si>
    <t>Изменения февраля</t>
  </si>
  <si>
    <t>Решение Думы города от 03.12.2021 №137  (тыс.рублей)</t>
  </si>
  <si>
    <t>от "____" ______ №_____</t>
  </si>
  <si>
    <t>Приложение 11</t>
  </si>
  <si>
    <t>Решение Думы города от 11.02.2022 №159  (тыс.рублей)</t>
  </si>
  <si>
    <t>Изменения мая</t>
  </si>
  <si>
    <t>Решение Думы города от 27.05.2022 №203  (тыс.рублей)</t>
  </si>
  <si>
    <t>Изменения октября</t>
  </si>
  <si>
    <t>Приложение 6</t>
  </si>
  <si>
    <t>Приложение 7</t>
  </si>
  <si>
    <t>Приложение 9</t>
  </si>
  <si>
    <t>Приложение 8</t>
  </si>
  <si>
    <t>от "_28_" _10_2022_ №__237_</t>
  </si>
  <si>
    <t>от "_28__" _10___2022__ №_237__</t>
  </si>
  <si>
    <r>
      <t>от "_</t>
    </r>
    <r>
      <rPr>
        <u/>
        <sz val="10"/>
        <rFont val="Times New Roman"/>
        <family val="1"/>
        <charset val="204"/>
      </rPr>
      <t>28</t>
    </r>
    <r>
      <rPr>
        <sz val="10"/>
        <rFont val="Times New Roman"/>
        <family val="1"/>
        <charset val="204"/>
      </rPr>
      <t>_" _</t>
    </r>
    <r>
      <rPr>
        <u/>
        <sz val="10"/>
        <rFont val="Times New Roman"/>
        <family val="1"/>
        <charset val="204"/>
      </rPr>
      <t>10</t>
    </r>
    <r>
      <rPr>
        <sz val="10"/>
        <rFont val="Times New Roman"/>
        <family val="1"/>
        <charset val="204"/>
      </rPr>
      <t>__2022__ №_237__</t>
    </r>
  </si>
  <si>
    <t>от " _28_"_10_ 2022 №_237_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</si>
</sst>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u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0" fillId="0" borderId="0"/>
  </cellStyleXfs>
  <cellXfs count="68">
    <xf numFmtId="0" fontId="0" fillId="0" borderId="0" xfId="0"/>
    <xf numFmtId="0" fontId="1" fillId="0" borderId="0" xfId="0" applyFont="1"/>
    <xf numFmtId="0" fontId="3" fillId="0" borderId="0" xfId="1" applyFont="1" applyBorder="1" applyAlignment="1" applyProtection="1">
      <alignment horizontal="left"/>
      <protection hidden="1"/>
    </xf>
    <xf numFmtId="0" fontId="4" fillId="0" borderId="0" xfId="0" applyFont="1"/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right"/>
    </xf>
    <xf numFmtId="164" fontId="6" fillId="0" borderId="2" xfId="0" applyNumberFormat="1" applyFont="1" applyFill="1" applyBorder="1" applyAlignment="1"/>
    <xf numFmtId="0" fontId="6" fillId="0" borderId="2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right"/>
    </xf>
    <xf numFmtId="0" fontId="4" fillId="0" borderId="2" xfId="0" applyFont="1" applyBorder="1"/>
    <xf numFmtId="164" fontId="4" fillId="0" borderId="2" xfId="0" applyNumberFormat="1" applyFont="1" applyBorder="1"/>
    <xf numFmtId="164" fontId="6" fillId="0" borderId="2" xfId="0" applyNumberFormat="1" applyFont="1" applyFill="1" applyBorder="1" applyAlignment="1">
      <alignment horizontal="right"/>
    </xf>
    <xf numFmtId="4" fontId="4" fillId="0" borderId="2" xfId="0" applyNumberFormat="1" applyFont="1" applyBorder="1"/>
    <xf numFmtId="0" fontId="5" fillId="2" borderId="2" xfId="0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right"/>
    </xf>
    <xf numFmtId="0" fontId="4" fillId="2" borderId="0" xfId="0" applyFont="1" applyFill="1"/>
    <xf numFmtId="0" fontId="6" fillId="2" borderId="2" xfId="0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right"/>
    </xf>
    <xf numFmtId="4" fontId="4" fillId="2" borderId="2" xfId="0" applyNumberFormat="1" applyFont="1" applyFill="1" applyBorder="1"/>
    <xf numFmtId="164" fontId="4" fillId="2" borderId="2" xfId="0" applyNumberFormat="1" applyFont="1" applyFill="1" applyBorder="1"/>
    <xf numFmtId="0" fontId="4" fillId="2" borderId="2" xfId="0" applyFont="1" applyFill="1" applyBorder="1"/>
    <xf numFmtId="4" fontId="6" fillId="2" borderId="2" xfId="0" applyNumberFormat="1" applyFont="1" applyFill="1" applyBorder="1" applyAlignment="1">
      <alignment horizontal="right"/>
    </xf>
    <xf numFmtId="0" fontId="4" fillId="0" borderId="0" xfId="0" applyFont="1" applyAlignment="1">
      <alignment horizontal="justify"/>
    </xf>
    <xf numFmtId="0" fontId="7" fillId="0" borderId="0" xfId="0" applyFont="1"/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justify" vertical="center"/>
    </xf>
    <xf numFmtId="0" fontId="1" fillId="0" borderId="2" xfId="0" applyFont="1" applyBorder="1"/>
    <xf numFmtId="0" fontId="8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9" fillId="0" borderId="0" xfId="1" applyFont="1" applyBorder="1" applyAlignment="1" applyProtection="1">
      <alignment horizontal="left"/>
      <protection hidden="1"/>
    </xf>
    <xf numFmtId="49" fontId="6" fillId="0" borderId="2" xfId="0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 applyProtection="1">
      <alignment horizontal="left"/>
      <protection hidden="1"/>
    </xf>
    <xf numFmtId="0" fontId="8" fillId="0" borderId="0" xfId="0" applyFont="1" applyFill="1"/>
    <xf numFmtId="164" fontId="5" fillId="0" borderId="2" xfId="0" applyNumberFormat="1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0" fontId="4" fillId="0" borderId="0" xfId="0" applyFont="1" applyFill="1"/>
    <xf numFmtId="4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/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/>
    <xf numFmtId="49" fontId="6" fillId="0" borderId="2" xfId="0" applyNumberFormat="1" applyFont="1" applyFill="1" applyBorder="1" applyAlignment="1">
      <alignment horizontal="center" vertical="center" wrapText="1"/>
    </xf>
    <xf numFmtId="164" fontId="4" fillId="0" borderId="0" xfId="0" applyNumberFormat="1" applyFont="1"/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topLeftCell="A25" zoomScaleNormal="100" workbookViewId="0">
      <selection activeCell="K7" sqref="K7"/>
    </sheetView>
  </sheetViews>
  <sheetFormatPr defaultRowHeight="15" x14ac:dyDescent="0.25"/>
  <cols>
    <col min="1" max="1" width="67" style="3" customWidth="1"/>
    <col min="2" max="2" width="29.7109375" style="3" customWidth="1"/>
    <col min="3" max="3" width="16.42578125" style="46" hidden="1" customWidth="1"/>
    <col min="4" max="4" width="19.140625" style="3" hidden="1" customWidth="1"/>
    <col min="5" max="5" width="20.42578125" style="3" hidden="1" customWidth="1"/>
    <col min="6" max="6" width="12.85546875" style="3" hidden="1" customWidth="1"/>
    <col min="7" max="7" width="17.140625" style="3" customWidth="1"/>
    <col min="8" max="8" width="18" style="3" customWidth="1"/>
    <col min="9" max="9" width="18.42578125" style="3" customWidth="1"/>
    <col min="10" max="10" width="16.28515625" style="3" customWidth="1"/>
    <col min="11" max="240" width="9.140625" style="3"/>
    <col min="241" max="241" width="67" style="3" customWidth="1"/>
    <col min="242" max="242" width="29.7109375" style="3" customWidth="1"/>
    <col min="243" max="243" width="20.7109375" style="3" customWidth="1"/>
    <col min="244" max="245" width="0" style="3" hidden="1" customWidth="1"/>
    <col min="246" max="496" width="9.140625" style="3"/>
    <col min="497" max="497" width="67" style="3" customWidth="1"/>
    <col min="498" max="498" width="29.7109375" style="3" customWidth="1"/>
    <col min="499" max="499" width="20.7109375" style="3" customWidth="1"/>
    <col min="500" max="501" width="0" style="3" hidden="1" customWidth="1"/>
    <col min="502" max="752" width="9.140625" style="3"/>
    <col min="753" max="753" width="67" style="3" customWidth="1"/>
    <col min="754" max="754" width="29.7109375" style="3" customWidth="1"/>
    <col min="755" max="755" width="20.7109375" style="3" customWidth="1"/>
    <col min="756" max="757" width="0" style="3" hidden="1" customWidth="1"/>
    <col min="758" max="1008" width="9.140625" style="3"/>
    <col min="1009" max="1009" width="67" style="3" customWidth="1"/>
    <col min="1010" max="1010" width="29.7109375" style="3" customWidth="1"/>
    <col min="1011" max="1011" width="20.7109375" style="3" customWidth="1"/>
    <col min="1012" max="1013" width="0" style="3" hidden="1" customWidth="1"/>
    <col min="1014" max="1264" width="9.140625" style="3"/>
    <col min="1265" max="1265" width="67" style="3" customWidth="1"/>
    <col min="1266" max="1266" width="29.7109375" style="3" customWidth="1"/>
    <col min="1267" max="1267" width="20.7109375" style="3" customWidth="1"/>
    <col min="1268" max="1269" width="0" style="3" hidden="1" customWidth="1"/>
    <col min="1270" max="1520" width="9.140625" style="3"/>
    <col min="1521" max="1521" width="67" style="3" customWidth="1"/>
    <col min="1522" max="1522" width="29.7109375" style="3" customWidth="1"/>
    <col min="1523" max="1523" width="20.7109375" style="3" customWidth="1"/>
    <col min="1524" max="1525" width="0" style="3" hidden="1" customWidth="1"/>
    <col min="1526" max="1776" width="9.140625" style="3"/>
    <col min="1777" max="1777" width="67" style="3" customWidth="1"/>
    <col min="1778" max="1778" width="29.7109375" style="3" customWidth="1"/>
    <col min="1779" max="1779" width="20.7109375" style="3" customWidth="1"/>
    <col min="1780" max="1781" width="0" style="3" hidden="1" customWidth="1"/>
    <col min="1782" max="2032" width="9.140625" style="3"/>
    <col min="2033" max="2033" width="67" style="3" customWidth="1"/>
    <col min="2034" max="2034" width="29.7109375" style="3" customWidth="1"/>
    <col min="2035" max="2035" width="20.7109375" style="3" customWidth="1"/>
    <col min="2036" max="2037" width="0" style="3" hidden="1" customWidth="1"/>
    <col min="2038" max="2288" width="9.140625" style="3"/>
    <col min="2289" max="2289" width="67" style="3" customWidth="1"/>
    <col min="2290" max="2290" width="29.7109375" style="3" customWidth="1"/>
    <col min="2291" max="2291" width="20.7109375" style="3" customWidth="1"/>
    <col min="2292" max="2293" width="0" style="3" hidden="1" customWidth="1"/>
    <col min="2294" max="2544" width="9.140625" style="3"/>
    <col min="2545" max="2545" width="67" style="3" customWidth="1"/>
    <col min="2546" max="2546" width="29.7109375" style="3" customWidth="1"/>
    <col min="2547" max="2547" width="20.7109375" style="3" customWidth="1"/>
    <col min="2548" max="2549" width="0" style="3" hidden="1" customWidth="1"/>
    <col min="2550" max="2800" width="9.140625" style="3"/>
    <col min="2801" max="2801" width="67" style="3" customWidth="1"/>
    <col min="2802" max="2802" width="29.7109375" style="3" customWidth="1"/>
    <col min="2803" max="2803" width="20.7109375" style="3" customWidth="1"/>
    <col min="2804" max="2805" width="0" style="3" hidden="1" customWidth="1"/>
    <col min="2806" max="3056" width="9.140625" style="3"/>
    <col min="3057" max="3057" width="67" style="3" customWidth="1"/>
    <col min="3058" max="3058" width="29.7109375" style="3" customWidth="1"/>
    <col min="3059" max="3059" width="20.7109375" style="3" customWidth="1"/>
    <col min="3060" max="3061" width="0" style="3" hidden="1" customWidth="1"/>
    <col min="3062" max="3312" width="9.140625" style="3"/>
    <col min="3313" max="3313" width="67" style="3" customWidth="1"/>
    <col min="3314" max="3314" width="29.7109375" style="3" customWidth="1"/>
    <col min="3315" max="3315" width="20.7109375" style="3" customWidth="1"/>
    <col min="3316" max="3317" width="0" style="3" hidden="1" customWidth="1"/>
    <col min="3318" max="3568" width="9.140625" style="3"/>
    <col min="3569" max="3569" width="67" style="3" customWidth="1"/>
    <col min="3570" max="3570" width="29.7109375" style="3" customWidth="1"/>
    <col min="3571" max="3571" width="20.7109375" style="3" customWidth="1"/>
    <col min="3572" max="3573" width="0" style="3" hidden="1" customWidth="1"/>
    <col min="3574" max="3824" width="9.140625" style="3"/>
    <col min="3825" max="3825" width="67" style="3" customWidth="1"/>
    <col min="3826" max="3826" width="29.7109375" style="3" customWidth="1"/>
    <col min="3827" max="3827" width="20.7109375" style="3" customWidth="1"/>
    <col min="3828" max="3829" width="0" style="3" hidden="1" customWidth="1"/>
    <col min="3830" max="4080" width="9.140625" style="3"/>
    <col min="4081" max="4081" width="67" style="3" customWidth="1"/>
    <col min="4082" max="4082" width="29.7109375" style="3" customWidth="1"/>
    <col min="4083" max="4083" width="20.7109375" style="3" customWidth="1"/>
    <col min="4084" max="4085" width="0" style="3" hidden="1" customWidth="1"/>
    <col min="4086" max="4336" width="9.140625" style="3"/>
    <col min="4337" max="4337" width="67" style="3" customWidth="1"/>
    <col min="4338" max="4338" width="29.7109375" style="3" customWidth="1"/>
    <col min="4339" max="4339" width="20.7109375" style="3" customWidth="1"/>
    <col min="4340" max="4341" width="0" style="3" hidden="1" customWidth="1"/>
    <col min="4342" max="4592" width="9.140625" style="3"/>
    <col min="4593" max="4593" width="67" style="3" customWidth="1"/>
    <col min="4594" max="4594" width="29.7109375" style="3" customWidth="1"/>
    <col min="4595" max="4595" width="20.7109375" style="3" customWidth="1"/>
    <col min="4596" max="4597" width="0" style="3" hidden="1" customWidth="1"/>
    <col min="4598" max="4848" width="9.140625" style="3"/>
    <col min="4849" max="4849" width="67" style="3" customWidth="1"/>
    <col min="4850" max="4850" width="29.7109375" style="3" customWidth="1"/>
    <col min="4851" max="4851" width="20.7109375" style="3" customWidth="1"/>
    <col min="4852" max="4853" width="0" style="3" hidden="1" customWidth="1"/>
    <col min="4854" max="5104" width="9.140625" style="3"/>
    <col min="5105" max="5105" width="67" style="3" customWidth="1"/>
    <col min="5106" max="5106" width="29.7109375" style="3" customWidth="1"/>
    <col min="5107" max="5107" width="20.7109375" style="3" customWidth="1"/>
    <col min="5108" max="5109" width="0" style="3" hidden="1" customWidth="1"/>
    <col min="5110" max="5360" width="9.140625" style="3"/>
    <col min="5361" max="5361" width="67" style="3" customWidth="1"/>
    <col min="5362" max="5362" width="29.7109375" style="3" customWidth="1"/>
    <col min="5363" max="5363" width="20.7109375" style="3" customWidth="1"/>
    <col min="5364" max="5365" width="0" style="3" hidden="1" customWidth="1"/>
    <col min="5366" max="5616" width="9.140625" style="3"/>
    <col min="5617" max="5617" width="67" style="3" customWidth="1"/>
    <col min="5618" max="5618" width="29.7109375" style="3" customWidth="1"/>
    <col min="5619" max="5619" width="20.7109375" style="3" customWidth="1"/>
    <col min="5620" max="5621" width="0" style="3" hidden="1" customWidth="1"/>
    <col min="5622" max="5872" width="9.140625" style="3"/>
    <col min="5873" max="5873" width="67" style="3" customWidth="1"/>
    <col min="5874" max="5874" width="29.7109375" style="3" customWidth="1"/>
    <col min="5875" max="5875" width="20.7109375" style="3" customWidth="1"/>
    <col min="5876" max="5877" width="0" style="3" hidden="1" customWidth="1"/>
    <col min="5878" max="6128" width="9.140625" style="3"/>
    <col min="6129" max="6129" width="67" style="3" customWidth="1"/>
    <col min="6130" max="6130" width="29.7109375" style="3" customWidth="1"/>
    <col min="6131" max="6131" width="20.7109375" style="3" customWidth="1"/>
    <col min="6132" max="6133" width="0" style="3" hidden="1" customWidth="1"/>
    <col min="6134" max="6384" width="9.140625" style="3"/>
    <col min="6385" max="6385" width="67" style="3" customWidth="1"/>
    <col min="6386" max="6386" width="29.7109375" style="3" customWidth="1"/>
    <col min="6387" max="6387" width="20.7109375" style="3" customWidth="1"/>
    <col min="6388" max="6389" width="0" style="3" hidden="1" customWidth="1"/>
    <col min="6390" max="6640" width="9.140625" style="3"/>
    <col min="6641" max="6641" width="67" style="3" customWidth="1"/>
    <col min="6642" max="6642" width="29.7109375" style="3" customWidth="1"/>
    <col min="6643" max="6643" width="20.7109375" style="3" customWidth="1"/>
    <col min="6644" max="6645" width="0" style="3" hidden="1" customWidth="1"/>
    <col min="6646" max="6896" width="9.140625" style="3"/>
    <col min="6897" max="6897" width="67" style="3" customWidth="1"/>
    <col min="6898" max="6898" width="29.7109375" style="3" customWidth="1"/>
    <col min="6899" max="6899" width="20.7109375" style="3" customWidth="1"/>
    <col min="6900" max="6901" width="0" style="3" hidden="1" customWidth="1"/>
    <col min="6902" max="7152" width="9.140625" style="3"/>
    <col min="7153" max="7153" width="67" style="3" customWidth="1"/>
    <col min="7154" max="7154" width="29.7109375" style="3" customWidth="1"/>
    <col min="7155" max="7155" width="20.7109375" style="3" customWidth="1"/>
    <col min="7156" max="7157" width="0" style="3" hidden="1" customWidth="1"/>
    <col min="7158" max="7408" width="9.140625" style="3"/>
    <col min="7409" max="7409" width="67" style="3" customWidth="1"/>
    <col min="7410" max="7410" width="29.7109375" style="3" customWidth="1"/>
    <col min="7411" max="7411" width="20.7109375" style="3" customWidth="1"/>
    <col min="7412" max="7413" width="0" style="3" hidden="1" customWidth="1"/>
    <col min="7414" max="7664" width="9.140625" style="3"/>
    <col min="7665" max="7665" width="67" style="3" customWidth="1"/>
    <col min="7666" max="7666" width="29.7109375" style="3" customWidth="1"/>
    <col min="7667" max="7667" width="20.7109375" style="3" customWidth="1"/>
    <col min="7668" max="7669" width="0" style="3" hidden="1" customWidth="1"/>
    <col min="7670" max="7920" width="9.140625" style="3"/>
    <col min="7921" max="7921" width="67" style="3" customWidth="1"/>
    <col min="7922" max="7922" width="29.7109375" style="3" customWidth="1"/>
    <col min="7923" max="7923" width="20.7109375" style="3" customWidth="1"/>
    <col min="7924" max="7925" width="0" style="3" hidden="1" customWidth="1"/>
    <col min="7926" max="8176" width="9.140625" style="3"/>
    <col min="8177" max="8177" width="67" style="3" customWidth="1"/>
    <col min="8178" max="8178" width="29.7109375" style="3" customWidth="1"/>
    <col min="8179" max="8179" width="20.7109375" style="3" customWidth="1"/>
    <col min="8180" max="8181" width="0" style="3" hidden="1" customWidth="1"/>
    <col min="8182" max="8432" width="9.140625" style="3"/>
    <col min="8433" max="8433" width="67" style="3" customWidth="1"/>
    <col min="8434" max="8434" width="29.7109375" style="3" customWidth="1"/>
    <col min="8435" max="8435" width="20.7109375" style="3" customWidth="1"/>
    <col min="8436" max="8437" width="0" style="3" hidden="1" customWidth="1"/>
    <col min="8438" max="8688" width="9.140625" style="3"/>
    <col min="8689" max="8689" width="67" style="3" customWidth="1"/>
    <col min="8690" max="8690" width="29.7109375" style="3" customWidth="1"/>
    <col min="8691" max="8691" width="20.7109375" style="3" customWidth="1"/>
    <col min="8692" max="8693" width="0" style="3" hidden="1" customWidth="1"/>
    <col min="8694" max="8944" width="9.140625" style="3"/>
    <col min="8945" max="8945" width="67" style="3" customWidth="1"/>
    <col min="8946" max="8946" width="29.7109375" style="3" customWidth="1"/>
    <col min="8947" max="8947" width="20.7109375" style="3" customWidth="1"/>
    <col min="8948" max="8949" width="0" style="3" hidden="1" customWidth="1"/>
    <col min="8950" max="9200" width="9.140625" style="3"/>
    <col min="9201" max="9201" width="67" style="3" customWidth="1"/>
    <col min="9202" max="9202" width="29.7109375" style="3" customWidth="1"/>
    <col min="9203" max="9203" width="20.7109375" style="3" customWidth="1"/>
    <col min="9204" max="9205" width="0" style="3" hidden="1" customWidth="1"/>
    <col min="9206" max="9456" width="9.140625" style="3"/>
    <col min="9457" max="9457" width="67" style="3" customWidth="1"/>
    <col min="9458" max="9458" width="29.7109375" style="3" customWidth="1"/>
    <col min="9459" max="9459" width="20.7109375" style="3" customWidth="1"/>
    <col min="9460" max="9461" width="0" style="3" hidden="1" customWidth="1"/>
    <col min="9462" max="9712" width="9.140625" style="3"/>
    <col min="9713" max="9713" width="67" style="3" customWidth="1"/>
    <col min="9714" max="9714" width="29.7109375" style="3" customWidth="1"/>
    <col min="9715" max="9715" width="20.7109375" style="3" customWidth="1"/>
    <col min="9716" max="9717" width="0" style="3" hidden="1" customWidth="1"/>
    <col min="9718" max="9968" width="9.140625" style="3"/>
    <col min="9969" max="9969" width="67" style="3" customWidth="1"/>
    <col min="9970" max="9970" width="29.7109375" style="3" customWidth="1"/>
    <col min="9971" max="9971" width="20.7109375" style="3" customWidth="1"/>
    <col min="9972" max="9973" width="0" style="3" hidden="1" customWidth="1"/>
    <col min="9974" max="10224" width="9.140625" style="3"/>
    <col min="10225" max="10225" width="67" style="3" customWidth="1"/>
    <col min="10226" max="10226" width="29.7109375" style="3" customWidth="1"/>
    <col min="10227" max="10227" width="20.7109375" style="3" customWidth="1"/>
    <col min="10228" max="10229" width="0" style="3" hidden="1" customWidth="1"/>
    <col min="10230" max="10480" width="9.140625" style="3"/>
    <col min="10481" max="10481" width="67" style="3" customWidth="1"/>
    <col min="10482" max="10482" width="29.7109375" style="3" customWidth="1"/>
    <col min="10483" max="10483" width="20.7109375" style="3" customWidth="1"/>
    <col min="10484" max="10485" width="0" style="3" hidden="1" customWidth="1"/>
    <col min="10486" max="10736" width="9.140625" style="3"/>
    <col min="10737" max="10737" width="67" style="3" customWidth="1"/>
    <col min="10738" max="10738" width="29.7109375" style="3" customWidth="1"/>
    <col min="10739" max="10739" width="20.7109375" style="3" customWidth="1"/>
    <col min="10740" max="10741" width="0" style="3" hidden="1" customWidth="1"/>
    <col min="10742" max="10992" width="9.140625" style="3"/>
    <col min="10993" max="10993" width="67" style="3" customWidth="1"/>
    <col min="10994" max="10994" width="29.7109375" style="3" customWidth="1"/>
    <col min="10995" max="10995" width="20.7109375" style="3" customWidth="1"/>
    <col min="10996" max="10997" width="0" style="3" hidden="1" customWidth="1"/>
    <col min="10998" max="11248" width="9.140625" style="3"/>
    <col min="11249" max="11249" width="67" style="3" customWidth="1"/>
    <col min="11250" max="11250" width="29.7109375" style="3" customWidth="1"/>
    <col min="11251" max="11251" width="20.7109375" style="3" customWidth="1"/>
    <col min="11252" max="11253" width="0" style="3" hidden="1" customWidth="1"/>
    <col min="11254" max="11504" width="9.140625" style="3"/>
    <col min="11505" max="11505" width="67" style="3" customWidth="1"/>
    <col min="11506" max="11506" width="29.7109375" style="3" customWidth="1"/>
    <col min="11507" max="11507" width="20.7109375" style="3" customWidth="1"/>
    <col min="11508" max="11509" width="0" style="3" hidden="1" customWidth="1"/>
    <col min="11510" max="11760" width="9.140625" style="3"/>
    <col min="11761" max="11761" width="67" style="3" customWidth="1"/>
    <col min="11762" max="11762" width="29.7109375" style="3" customWidth="1"/>
    <col min="11763" max="11763" width="20.7109375" style="3" customWidth="1"/>
    <col min="11764" max="11765" width="0" style="3" hidden="1" customWidth="1"/>
    <col min="11766" max="12016" width="9.140625" style="3"/>
    <col min="12017" max="12017" width="67" style="3" customWidth="1"/>
    <col min="12018" max="12018" width="29.7109375" style="3" customWidth="1"/>
    <col min="12019" max="12019" width="20.7109375" style="3" customWidth="1"/>
    <col min="12020" max="12021" width="0" style="3" hidden="1" customWidth="1"/>
    <col min="12022" max="12272" width="9.140625" style="3"/>
    <col min="12273" max="12273" width="67" style="3" customWidth="1"/>
    <col min="12274" max="12274" width="29.7109375" style="3" customWidth="1"/>
    <col min="12275" max="12275" width="20.7109375" style="3" customWidth="1"/>
    <col min="12276" max="12277" width="0" style="3" hidden="1" customWidth="1"/>
    <col min="12278" max="12528" width="9.140625" style="3"/>
    <col min="12529" max="12529" width="67" style="3" customWidth="1"/>
    <col min="12530" max="12530" width="29.7109375" style="3" customWidth="1"/>
    <col min="12531" max="12531" width="20.7109375" style="3" customWidth="1"/>
    <col min="12532" max="12533" width="0" style="3" hidden="1" customWidth="1"/>
    <col min="12534" max="12784" width="9.140625" style="3"/>
    <col min="12785" max="12785" width="67" style="3" customWidth="1"/>
    <col min="12786" max="12786" width="29.7109375" style="3" customWidth="1"/>
    <col min="12787" max="12787" width="20.7109375" style="3" customWidth="1"/>
    <col min="12788" max="12789" width="0" style="3" hidden="1" customWidth="1"/>
    <col min="12790" max="13040" width="9.140625" style="3"/>
    <col min="13041" max="13041" width="67" style="3" customWidth="1"/>
    <col min="13042" max="13042" width="29.7109375" style="3" customWidth="1"/>
    <col min="13043" max="13043" width="20.7109375" style="3" customWidth="1"/>
    <col min="13044" max="13045" width="0" style="3" hidden="1" customWidth="1"/>
    <col min="13046" max="13296" width="9.140625" style="3"/>
    <col min="13297" max="13297" width="67" style="3" customWidth="1"/>
    <col min="13298" max="13298" width="29.7109375" style="3" customWidth="1"/>
    <col min="13299" max="13299" width="20.7109375" style="3" customWidth="1"/>
    <col min="13300" max="13301" width="0" style="3" hidden="1" customWidth="1"/>
    <col min="13302" max="13552" width="9.140625" style="3"/>
    <col min="13553" max="13553" width="67" style="3" customWidth="1"/>
    <col min="13554" max="13554" width="29.7109375" style="3" customWidth="1"/>
    <col min="13555" max="13555" width="20.7109375" style="3" customWidth="1"/>
    <col min="13556" max="13557" width="0" style="3" hidden="1" customWidth="1"/>
    <col min="13558" max="13808" width="9.140625" style="3"/>
    <col min="13809" max="13809" width="67" style="3" customWidth="1"/>
    <col min="13810" max="13810" width="29.7109375" style="3" customWidth="1"/>
    <col min="13811" max="13811" width="20.7109375" style="3" customWidth="1"/>
    <col min="13812" max="13813" width="0" style="3" hidden="1" customWidth="1"/>
    <col min="13814" max="14064" width="9.140625" style="3"/>
    <col min="14065" max="14065" width="67" style="3" customWidth="1"/>
    <col min="14066" max="14066" width="29.7109375" style="3" customWidth="1"/>
    <col min="14067" max="14067" width="20.7109375" style="3" customWidth="1"/>
    <col min="14068" max="14069" width="0" style="3" hidden="1" customWidth="1"/>
    <col min="14070" max="14320" width="9.140625" style="3"/>
    <col min="14321" max="14321" width="67" style="3" customWidth="1"/>
    <col min="14322" max="14322" width="29.7109375" style="3" customWidth="1"/>
    <col min="14323" max="14323" width="20.7109375" style="3" customWidth="1"/>
    <col min="14324" max="14325" width="0" style="3" hidden="1" customWidth="1"/>
    <col min="14326" max="14576" width="9.140625" style="3"/>
    <col min="14577" max="14577" width="67" style="3" customWidth="1"/>
    <col min="14578" max="14578" width="29.7109375" style="3" customWidth="1"/>
    <col min="14579" max="14579" width="20.7109375" style="3" customWidth="1"/>
    <col min="14580" max="14581" width="0" style="3" hidden="1" customWidth="1"/>
    <col min="14582" max="14832" width="9.140625" style="3"/>
    <col min="14833" max="14833" width="67" style="3" customWidth="1"/>
    <col min="14834" max="14834" width="29.7109375" style="3" customWidth="1"/>
    <col min="14835" max="14835" width="20.7109375" style="3" customWidth="1"/>
    <col min="14836" max="14837" width="0" style="3" hidden="1" customWidth="1"/>
    <col min="14838" max="15088" width="9.140625" style="3"/>
    <col min="15089" max="15089" width="67" style="3" customWidth="1"/>
    <col min="15090" max="15090" width="29.7109375" style="3" customWidth="1"/>
    <col min="15091" max="15091" width="20.7109375" style="3" customWidth="1"/>
    <col min="15092" max="15093" width="0" style="3" hidden="1" customWidth="1"/>
    <col min="15094" max="15344" width="9.140625" style="3"/>
    <col min="15345" max="15345" width="67" style="3" customWidth="1"/>
    <col min="15346" max="15346" width="29.7109375" style="3" customWidth="1"/>
    <col min="15347" max="15347" width="20.7109375" style="3" customWidth="1"/>
    <col min="15348" max="15349" width="0" style="3" hidden="1" customWidth="1"/>
    <col min="15350" max="15600" width="9.140625" style="3"/>
    <col min="15601" max="15601" width="67" style="3" customWidth="1"/>
    <col min="15602" max="15602" width="29.7109375" style="3" customWidth="1"/>
    <col min="15603" max="15603" width="20.7109375" style="3" customWidth="1"/>
    <col min="15604" max="15605" width="0" style="3" hidden="1" customWidth="1"/>
    <col min="15606" max="15856" width="9.140625" style="3"/>
    <col min="15857" max="15857" width="67" style="3" customWidth="1"/>
    <col min="15858" max="15858" width="29.7109375" style="3" customWidth="1"/>
    <col min="15859" max="15859" width="20.7109375" style="3" customWidth="1"/>
    <col min="15860" max="15861" width="0" style="3" hidden="1" customWidth="1"/>
    <col min="15862" max="16112" width="9.140625" style="3"/>
    <col min="16113" max="16113" width="67" style="3" customWidth="1"/>
    <col min="16114" max="16114" width="29.7109375" style="3" customWidth="1"/>
    <col min="16115" max="16115" width="20.7109375" style="3" customWidth="1"/>
    <col min="16116" max="16117" width="0" style="3" hidden="1" customWidth="1"/>
    <col min="16118" max="16384" width="9.140625" style="3"/>
  </cols>
  <sheetData>
    <row r="1" spans="1:9" s="1" customFormat="1" ht="15.75" x14ac:dyDescent="0.25">
      <c r="H1" s="42" t="s">
        <v>147</v>
      </c>
    </row>
    <row r="2" spans="1:9" s="1" customFormat="1" ht="15.75" x14ac:dyDescent="0.25">
      <c r="H2" s="42" t="s">
        <v>0</v>
      </c>
    </row>
    <row r="3" spans="1:9" x14ac:dyDescent="0.25">
      <c r="H3" s="43" t="s">
        <v>1</v>
      </c>
    </row>
    <row r="4" spans="1:9" s="1" customFormat="1" ht="15.75" x14ac:dyDescent="0.25">
      <c r="H4" s="40" t="s">
        <v>151</v>
      </c>
    </row>
    <row r="6" spans="1:9" ht="15" customHeight="1" x14ac:dyDescent="0.25">
      <c r="A6" s="56" t="s">
        <v>132</v>
      </c>
      <c r="B6" s="56"/>
      <c r="C6" s="56"/>
      <c r="D6" s="56"/>
      <c r="E6" s="56"/>
      <c r="F6" s="56"/>
      <c r="G6" s="56"/>
      <c r="H6" s="56"/>
      <c r="I6" s="56"/>
    </row>
    <row r="7" spans="1:9" ht="26.25" customHeight="1" x14ac:dyDescent="0.25">
      <c r="A7" s="57"/>
      <c r="B7" s="57"/>
      <c r="C7" s="57"/>
      <c r="D7" s="57"/>
      <c r="E7" s="57"/>
      <c r="F7" s="57"/>
      <c r="G7" s="57"/>
      <c r="H7" s="57"/>
      <c r="I7" s="57"/>
    </row>
    <row r="8" spans="1:9" ht="15" customHeight="1" x14ac:dyDescent="0.25">
      <c r="A8" s="58" t="s">
        <v>2</v>
      </c>
      <c r="B8" s="59" t="s">
        <v>3</v>
      </c>
      <c r="C8" s="55" t="s">
        <v>140</v>
      </c>
      <c r="D8" s="55" t="s">
        <v>139</v>
      </c>
      <c r="E8" s="55" t="s">
        <v>143</v>
      </c>
      <c r="F8" s="55" t="s">
        <v>144</v>
      </c>
      <c r="G8" s="55" t="s">
        <v>145</v>
      </c>
      <c r="H8" s="55" t="s">
        <v>146</v>
      </c>
      <c r="I8" s="55" t="s">
        <v>117</v>
      </c>
    </row>
    <row r="9" spans="1:9" ht="41.25" customHeight="1" x14ac:dyDescent="0.25">
      <c r="A9" s="58"/>
      <c r="B9" s="59"/>
      <c r="C9" s="55"/>
      <c r="D9" s="55"/>
      <c r="E9" s="55"/>
      <c r="F9" s="55"/>
      <c r="G9" s="55"/>
      <c r="H9" s="55"/>
      <c r="I9" s="55"/>
    </row>
    <row r="10" spans="1:9" s="8" customFormat="1" x14ac:dyDescent="0.25">
      <c r="A10" s="4">
        <v>1</v>
      </c>
      <c r="B10" s="5">
        <v>2</v>
      </c>
      <c r="C10" s="41" t="s">
        <v>12</v>
      </c>
      <c r="D10" s="6" t="s">
        <v>12</v>
      </c>
      <c r="E10" s="6" t="s">
        <v>12</v>
      </c>
      <c r="F10" s="7"/>
      <c r="G10" s="49" t="s">
        <v>12</v>
      </c>
      <c r="H10" s="7"/>
      <c r="I10" s="51" t="s">
        <v>12</v>
      </c>
    </row>
    <row r="11" spans="1:9" ht="28.5" x14ac:dyDescent="0.25">
      <c r="A11" s="9" t="s">
        <v>14</v>
      </c>
      <c r="B11" s="10" t="s">
        <v>15</v>
      </c>
      <c r="C11" s="44">
        <f t="shared" ref="C11:F11" si="0">SUM(C12+C17+C22)</f>
        <v>130314.5</v>
      </c>
      <c r="D11" s="11">
        <f t="shared" si="0"/>
        <v>0</v>
      </c>
      <c r="E11" s="11">
        <f t="shared" si="0"/>
        <v>130314.5</v>
      </c>
      <c r="F11" s="11">
        <f t="shared" si="0"/>
        <v>0</v>
      </c>
      <c r="G11" s="11">
        <f>SUM(G12+G17+G22)</f>
        <v>130314.5</v>
      </c>
      <c r="H11" s="11">
        <f>SUM(H12+H17+H22)</f>
        <v>-8334</v>
      </c>
      <c r="I11" s="11">
        <f>SUM(I12+I17+I22)</f>
        <v>121980.5</v>
      </c>
    </row>
    <row r="12" spans="1:9" ht="42.75" x14ac:dyDescent="0.25">
      <c r="A12" s="9" t="s">
        <v>16</v>
      </c>
      <c r="B12" s="10" t="s">
        <v>17</v>
      </c>
      <c r="C12" s="44">
        <f t="shared" ref="C12:I12" si="1">C14</f>
        <v>0</v>
      </c>
      <c r="D12" s="11">
        <f t="shared" si="1"/>
        <v>0</v>
      </c>
      <c r="E12" s="11">
        <f t="shared" si="1"/>
        <v>0</v>
      </c>
      <c r="F12" s="11">
        <f t="shared" si="1"/>
        <v>0</v>
      </c>
      <c r="G12" s="11">
        <f t="shared" si="1"/>
        <v>0</v>
      </c>
      <c r="H12" s="11">
        <f t="shared" si="1"/>
        <v>0</v>
      </c>
      <c r="I12" s="11">
        <f t="shared" si="1"/>
        <v>0</v>
      </c>
    </row>
    <row r="13" spans="1:9" ht="45" x14ac:dyDescent="0.25">
      <c r="A13" s="13" t="s">
        <v>18</v>
      </c>
      <c r="B13" s="14" t="s">
        <v>19</v>
      </c>
      <c r="C13" s="14" t="s">
        <v>20</v>
      </c>
      <c r="D13" s="15" t="s">
        <v>20</v>
      </c>
      <c r="E13" s="15" t="s">
        <v>20</v>
      </c>
      <c r="F13" s="15" t="s">
        <v>20</v>
      </c>
      <c r="G13" s="15" t="s">
        <v>20</v>
      </c>
      <c r="H13" s="15" t="s">
        <v>20</v>
      </c>
      <c r="I13" s="15" t="s">
        <v>20</v>
      </c>
    </row>
    <row r="14" spans="1:9" ht="45" x14ac:dyDescent="0.25">
      <c r="A14" s="13" t="s">
        <v>21</v>
      </c>
      <c r="B14" s="14" t="s">
        <v>22</v>
      </c>
      <c r="C14" s="45">
        <f t="shared" ref="C14:I14" si="2">C16</f>
        <v>0</v>
      </c>
      <c r="D14" s="12">
        <f t="shared" si="2"/>
        <v>0</v>
      </c>
      <c r="E14" s="12">
        <f t="shared" si="2"/>
        <v>0</v>
      </c>
      <c r="F14" s="12">
        <f t="shared" si="2"/>
        <v>0</v>
      </c>
      <c r="G14" s="12">
        <f t="shared" si="2"/>
        <v>0</v>
      </c>
      <c r="H14" s="12">
        <f t="shared" si="2"/>
        <v>0</v>
      </c>
      <c r="I14" s="12">
        <f t="shared" si="2"/>
        <v>0</v>
      </c>
    </row>
    <row r="15" spans="1:9" ht="45" x14ac:dyDescent="0.25">
      <c r="A15" s="13" t="s">
        <v>23</v>
      </c>
      <c r="B15" s="14" t="s">
        <v>24</v>
      </c>
      <c r="C15" s="45">
        <f t="shared" ref="C15:I15" si="3">SUM(C16)</f>
        <v>0</v>
      </c>
      <c r="D15" s="18">
        <f t="shared" si="3"/>
        <v>0</v>
      </c>
      <c r="E15" s="18">
        <f t="shared" si="3"/>
        <v>0</v>
      </c>
      <c r="F15" s="18">
        <f t="shared" si="3"/>
        <v>0</v>
      </c>
      <c r="G15" s="18">
        <f t="shared" si="3"/>
        <v>0</v>
      </c>
      <c r="H15" s="18">
        <f t="shared" si="3"/>
        <v>0</v>
      </c>
      <c r="I15" s="18">
        <f t="shared" si="3"/>
        <v>0</v>
      </c>
    </row>
    <row r="16" spans="1:9" ht="45" x14ac:dyDescent="0.25">
      <c r="A16" s="13" t="s">
        <v>25</v>
      </c>
      <c r="B16" s="14" t="s">
        <v>26</v>
      </c>
      <c r="C16" s="45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</row>
    <row r="17" spans="1:9" ht="28.5" x14ac:dyDescent="0.25">
      <c r="A17" s="9" t="s">
        <v>27</v>
      </c>
      <c r="B17" s="10" t="s">
        <v>28</v>
      </c>
      <c r="C17" s="44">
        <f t="shared" ref="C17:I17" si="4">SUM(C18+C20)</f>
        <v>130314.5</v>
      </c>
      <c r="D17" s="11">
        <f t="shared" si="4"/>
        <v>50000</v>
      </c>
      <c r="E17" s="11">
        <f t="shared" si="4"/>
        <v>180314.5</v>
      </c>
      <c r="F17" s="11">
        <f t="shared" si="4"/>
        <v>-30856</v>
      </c>
      <c r="G17" s="11">
        <f t="shared" si="4"/>
        <v>149458.5</v>
      </c>
      <c r="H17" s="11">
        <f t="shared" si="4"/>
        <v>-100000</v>
      </c>
      <c r="I17" s="11">
        <f t="shared" si="4"/>
        <v>49458.5</v>
      </c>
    </row>
    <row r="18" spans="1:9" ht="30" x14ac:dyDescent="0.25">
      <c r="A18" s="13" t="s">
        <v>29</v>
      </c>
      <c r="B18" s="14" t="s">
        <v>30</v>
      </c>
      <c r="C18" s="45">
        <f t="shared" ref="C18:I18" si="5">SUM(C19)</f>
        <v>200314.5</v>
      </c>
      <c r="D18" s="18">
        <f t="shared" si="5"/>
        <v>50000</v>
      </c>
      <c r="E18" s="18">
        <f t="shared" si="5"/>
        <v>250314.5</v>
      </c>
      <c r="F18" s="18">
        <f t="shared" si="5"/>
        <v>-30856</v>
      </c>
      <c r="G18" s="18">
        <f t="shared" si="5"/>
        <v>219458.5</v>
      </c>
      <c r="H18" s="18">
        <f t="shared" si="5"/>
        <v>-100000</v>
      </c>
      <c r="I18" s="18">
        <f t="shared" si="5"/>
        <v>119458.5</v>
      </c>
    </row>
    <row r="19" spans="1:9" ht="30" x14ac:dyDescent="0.25">
      <c r="A19" s="13" t="s">
        <v>31</v>
      </c>
      <c r="B19" s="14" t="s">
        <v>128</v>
      </c>
      <c r="C19" s="45">
        <f>130314.5+70000</f>
        <v>200314.5</v>
      </c>
      <c r="D19" s="18">
        <v>50000</v>
      </c>
      <c r="E19" s="18">
        <f>C19+D19</f>
        <v>250314.5</v>
      </c>
      <c r="F19" s="18">
        <f>9144-40000</f>
        <v>-30856</v>
      </c>
      <c r="G19" s="18">
        <f>E19+F19</f>
        <v>219458.5</v>
      </c>
      <c r="H19" s="18">
        <v>-100000</v>
      </c>
      <c r="I19" s="18">
        <f>G19+H19</f>
        <v>119458.5</v>
      </c>
    </row>
    <row r="20" spans="1:9" ht="30" x14ac:dyDescent="0.25">
      <c r="A20" s="13" t="s">
        <v>32</v>
      </c>
      <c r="B20" s="14" t="s">
        <v>33</v>
      </c>
      <c r="C20" s="45">
        <f t="shared" ref="C20:I20" si="6">SUM(C21)</f>
        <v>-70000</v>
      </c>
      <c r="D20" s="18">
        <f t="shared" si="6"/>
        <v>0</v>
      </c>
      <c r="E20" s="18">
        <f t="shared" si="6"/>
        <v>-70000</v>
      </c>
      <c r="F20" s="18">
        <f t="shared" si="6"/>
        <v>0</v>
      </c>
      <c r="G20" s="18">
        <f t="shared" si="6"/>
        <v>-70000</v>
      </c>
      <c r="H20" s="18">
        <f t="shared" si="6"/>
        <v>0</v>
      </c>
      <c r="I20" s="18">
        <f t="shared" si="6"/>
        <v>-70000</v>
      </c>
    </row>
    <row r="21" spans="1:9" ht="30" x14ac:dyDescent="0.25">
      <c r="A21" s="13" t="s">
        <v>34</v>
      </c>
      <c r="B21" s="14" t="s">
        <v>129</v>
      </c>
      <c r="C21" s="45">
        <v>-70000</v>
      </c>
      <c r="D21" s="18"/>
      <c r="E21" s="18">
        <f>C21+D21</f>
        <v>-70000</v>
      </c>
      <c r="F21" s="18"/>
      <c r="G21" s="18">
        <f>E21+F21</f>
        <v>-70000</v>
      </c>
      <c r="H21" s="18"/>
      <c r="I21" s="18">
        <f>G21+H21</f>
        <v>-70000</v>
      </c>
    </row>
    <row r="22" spans="1:9" s="23" customFormat="1" ht="28.5" x14ac:dyDescent="0.25">
      <c r="A22" s="20" t="s">
        <v>35</v>
      </c>
      <c r="B22" s="21" t="s">
        <v>36</v>
      </c>
      <c r="C22" s="44">
        <f t="shared" ref="C22:H22" si="7">C23+C25</f>
        <v>0</v>
      </c>
      <c r="D22" s="22">
        <f t="shared" si="7"/>
        <v>-50000</v>
      </c>
      <c r="E22" s="22">
        <f t="shared" si="7"/>
        <v>-50000</v>
      </c>
      <c r="F22" s="22">
        <f t="shared" si="7"/>
        <v>30856</v>
      </c>
      <c r="G22" s="22">
        <f t="shared" si="7"/>
        <v>-19144</v>
      </c>
      <c r="H22" s="22">
        <f t="shared" si="7"/>
        <v>91666</v>
      </c>
      <c r="I22" s="22">
        <f>I23+I25</f>
        <v>72522</v>
      </c>
    </row>
    <row r="23" spans="1:9" s="23" customFormat="1" ht="30" x14ac:dyDescent="0.25">
      <c r="A23" s="24" t="s">
        <v>37</v>
      </c>
      <c r="B23" s="25" t="s">
        <v>38</v>
      </c>
      <c r="C23" s="45">
        <f t="shared" ref="C23:I23" si="8">C24</f>
        <v>0</v>
      </c>
      <c r="D23" s="26">
        <f t="shared" si="8"/>
        <v>0</v>
      </c>
      <c r="E23" s="26">
        <f t="shared" si="8"/>
        <v>0</v>
      </c>
      <c r="F23" s="26">
        <f t="shared" si="8"/>
        <v>40000</v>
      </c>
      <c r="G23" s="26">
        <f t="shared" si="8"/>
        <v>40000</v>
      </c>
      <c r="H23" s="26">
        <f t="shared" si="8"/>
        <v>100000</v>
      </c>
      <c r="I23" s="26">
        <f t="shared" si="8"/>
        <v>140000</v>
      </c>
    </row>
    <row r="24" spans="1:9" s="23" customFormat="1" ht="30" x14ac:dyDescent="0.25">
      <c r="A24" s="24" t="s">
        <v>39</v>
      </c>
      <c r="B24" s="25" t="s">
        <v>126</v>
      </c>
      <c r="C24" s="45"/>
      <c r="D24" s="26"/>
      <c r="E24" s="26"/>
      <c r="F24" s="26">
        <v>40000</v>
      </c>
      <c r="G24" s="26">
        <f>E24+F24</f>
        <v>40000</v>
      </c>
      <c r="H24" s="26">
        <v>100000</v>
      </c>
      <c r="I24" s="26">
        <f>G24+H24</f>
        <v>140000</v>
      </c>
    </row>
    <row r="25" spans="1:9" s="23" customFormat="1" ht="45" x14ac:dyDescent="0.25">
      <c r="A25" s="24" t="s">
        <v>40</v>
      </c>
      <c r="B25" s="25" t="s">
        <v>41</v>
      </c>
      <c r="C25" s="45">
        <f t="shared" ref="C25:I25" si="9">SUM(C26)</f>
        <v>0</v>
      </c>
      <c r="D25" s="26">
        <f t="shared" si="9"/>
        <v>-50000</v>
      </c>
      <c r="E25" s="26">
        <f t="shared" si="9"/>
        <v>-50000</v>
      </c>
      <c r="F25" s="26">
        <f t="shared" si="9"/>
        <v>-9144</v>
      </c>
      <c r="G25" s="26">
        <f t="shared" si="9"/>
        <v>-59144</v>
      </c>
      <c r="H25" s="26">
        <f t="shared" si="9"/>
        <v>-8334</v>
      </c>
      <c r="I25" s="26">
        <f t="shared" si="9"/>
        <v>-67478</v>
      </c>
    </row>
    <row r="26" spans="1:9" s="23" customFormat="1" ht="45" x14ac:dyDescent="0.25">
      <c r="A26" s="24" t="s">
        <v>42</v>
      </c>
      <c r="B26" s="25" t="s">
        <v>127</v>
      </c>
      <c r="C26" s="45"/>
      <c r="D26" s="26">
        <v>-50000</v>
      </c>
      <c r="E26" s="26">
        <f>C26+D26</f>
        <v>-50000</v>
      </c>
      <c r="F26" s="26">
        <v>-9144</v>
      </c>
      <c r="G26" s="26">
        <f>E26+F26</f>
        <v>-59144</v>
      </c>
      <c r="H26" s="26">
        <v>-8334</v>
      </c>
      <c r="I26" s="26">
        <f>G26+H26</f>
        <v>-67478</v>
      </c>
    </row>
    <row r="27" spans="1:9" s="23" customFormat="1" ht="28.5" hidden="1" x14ac:dyDescent="0.25">
      <c r="A27" s="20" t="s">
        <v>43</v>
      </c>
      <c r="B27" s="21" t="s">
        <v>44</v>
      </c>
      <c r="C27" s="44">
        <f t="shared" ref="C27:I27" si="10">C28+C31+C34</f>
        <v>0</v>
      </c>
      <c r="D27" s="22">
        <f t="shared" si="10"/>
        <v>0</v>
      </c>
      <c r="E27" s="22">
        <f t="shared" si="10"/>
        <v>0</v>
      </c>
      <c r="F27" s="22">
        <f t="shared" si="10"/>
        <v>0</v>
      </c>
      <c r="G27" s="22">
        <f t="shared" si="10"/>
        <v>0</v>
      </c>
      <c r="H27" s="22">
        <f t="shared" si="10"/>
        <v>0</v>
      </c>
      <c r="I27" s="22">
        <f t="shared" si="10"/>
        <v>0</v>
      </c>
    </row>
    <row r="28" spans="1:9" s="23" customFormat="1" ht="30" hidden="1" x14ac:dyDescent="0.25">
      <c r="A28" s="24" t="s">
        <v>45</v>
      </c>
      <c r="B28" s="25" t="s">
        <v>46</v>
      </c>
      <c r="C28" s="45">
        <f t="shared" ref="C28:I29" si="11">C29</f>
        <v>0</v>
      </c>
      <c r="D28" s="26">
        <f t="shared" si="11"/>
        <v>0</v>
      </c>
      <c r="E28" s="26">
        <f t="shared" si="11"/>
        <v>0</v>
      </c>
      <c r="F28" s="26">
        <f t="shared" si="11"/>
        <v>0</v>
      </c>
      <c r="G28" s="26">
        <f t="shared" si="11"/>
        <v>0</v>
      </c>
      <c r="H28" s="26">
        <f t="shared" si="11"/>
        <v>0</v>
      </c>
      <c r="I28" s="26">
        <f t="shared" si="11"/>
        <v>0</v>
      </c>
    </row>
    <row r="29" spans="1:9" s="23" customFormat="1" ht="30" hidden="1" x14ac:dyDescent="0.25">
      <c r="A29" s="24" t="s">
        <v>47</v>
      </c>
      <c r="B29" s="25" t="s">
        <v>48</v>
      </c>
      <c r="C29" s="45">
        <f t="shared" si="11"/>
        <v>0</v>
      </c>
      <c r="D29" s="26">
        <f t="shared" si="11"/>
        <v>0</v>
      </c>
      <c r="E29" s="26">
        <f t="shared" si="11"/>
        <v>0</v>
      </c>
      <c r="F29" s="26">
        <f t="shared" si="11"/>
        <v>0</v>
      </c>
      <c r="G29" s="26">
        <f t="shared" si="11"/>
        <v>0</v>
      </c>
      <c r="H29" s="26">
        <f t="shared" si="11"/>
        <v>0</v>
      </c>
      <c r="I29" s="26">
        <f t="shared" si="11"/>
        <v>0</v>
      </c>
    </row>
    <row r="30" spans="1:9" s="23" customFormat="1" ht="45" hidden="1" x14ac:dyDescent="0.25">
      <c r="A30" s="24" t="s">
        <v>49</v>
      </c>
      <c r="B30" s="25" t="s">
        <v>50</v>
      </c>
      <c r="C30" s="45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</row>
    <row r="31" spans="1:9" s="23" customFormat="1" ht="30" hidden="1" x14ac:dyDescent="0.25">
      <c r="A31" s="24" t="s">
        <v>51</v>
      </c>
      <c r="B31" s="25" t="s">
        <v>52</v>
      </c>
      <c r="C31" s="45">
        <f t="shared" ref="C31:I32" si="12">C32</f>
        <v>0</v>
      </c>
      <c r="D31" s="26">
        <f t="shared" si="12"/>
        <v>0</v>
      </c>
      <c r="E31" s="26">
        <f t="shared" si="12"/>
        <v>0</v>
      </c>
      <c r="F31" s="26">
        <f t="shared" si="12"/>
        <v>0</v>
      </c>
      <c r="G31" s="26">
        <f t="shared" si="12"/>
        <v>0</v>
      </c>
      <c r="H31" s="26">
        <f t="shared" si="12"/>
        <v>0</v>
      </c>
      <c r="I31" s="26">
        <f t="shared" si="12"/>
        <v>0</v>
      </c>
    </row>
    <row r="32" spans="1:9" s="23" customFormat="1" ht="75" hidden="1" x14ac:dyDescent="0.25">
      <c r="A32" s="24" t="s">
        <v>53</v>
      </c>
      <c r="B32" s="25" t="s">
        <v>54</v>
      </c>
      <c r="C32" s="45">
        <f t="shared" si="12"/>
        <v>0</v>
      </c>
      <c r="D32" s="26">
        <f t="shared" si="12"/>
        <v>0</v>
      </c>
      <c r="E32" s="26">
        <f t="shared" si="12"/>
        <v>0</v>
      </c>
      <c r="F32" s="26">
        <f t="shared" si="12"/>
        <v>0</v>
      </c>
      <c r="G32" s="26">
        <f t="shared" si="12"/>
        <v>0</v>
      </c>
      <c r="H32" s="26">
        <f t="shared" si="12"/>
        <v>0</v>
      </c>
      <c r="I32" s="26">
        <f t="shared" si="12"/>
        <v>0</v>
      </c>
    </row>
    <row r="33" spans="1:9" s="23" customFormat="1" ht="90" hidden="1" x14ac:dyDescent="0.25">
      <c r="A33" s="24" t="s">
        <v>55</v>
      </c>
      <c r="B33" s="25" t="s">
        <v>56</v>
      </c>
      <c r="C33" s="45">
        <v>0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</row>
    <row r="34" spans="1:9" s="23" customFormat="1" ht="30" hidden="1" x14ac:dyDescent="0.25">
      <c r="A34" s="24" t="s">
        <v>57</v>
      </c>
      <c r="B34" s="25" t="s">
        <v>58</v>
      </c>
      <c r="C34" s="45">
        <f t="shared" ref="C34:I34" si="13">C35+C40</f>
        <v>0</v>
      </c>
      <c r="D34" s="26">
        <f t="shared" si="13"/>
        <v>0</v>
      </c>
      <c r="E34" s="26">
        <f t="shared" si="13"/>
        <v>0</v>
      </c>
      <c r="F34" s="26">
        <f t="shared" si="13"/>
        <v>0</v>
      </c>
      <c r="G34" s="26">
        <f t="shared" si="13"/>
        <v>0</v>
      </c>
      <c r="H34" s="26">
        <f t="shared" si="13"/>
        <v>0</v>
      </c>
      <c r="I34" s="26">
        <f t="shared" si="13"/>
        <v>0</v>
      </c>
    </row>
    <row r="35" spans="1:9" s="23" customFormat="1" ht="30" hidden="1" x14ac:dyDescent="0.25">
      <c r="A35" s="24" t="s">
        <v>59</v>
      </c>
      <c r="B35" s="25" t="s">
        <v>60</v>
      </c>
      <c r="C35" s="45">
        <f t="shared" ref="C35:I35" si="14">C36+C38</f>
        <v>0</v>
      </c>
      <c r="D35" s="26">
        <f t="shared" si="14"/>
        <v>0</v>
      </c>
      <c r="E35" s="26">
        <f t="shared" si="14"/>
        <v>0</v>
      </c>
      <c r="F35" s="26">
        <f t="shared" si="14"/>
        <v>0</v>
      </c>
      <c r="G35" s="26">
        <f t="shared" si="14"/>
        <v>0</v>
      </c>
      <c r="H35" s="26">
        <f t="shared" si="14"/>
        <v>0</v>
      </c>
      <c r="I35" s="26">
        <f t="shared" si="14"/>
        <v>0</v>
      </c>
    </row>
    <row r="36" spans="1:9" s="23" customFormat="1" ht="30" hidden="1" x14ac:dyDescent="0.25">
      <c r="A36" s="24" t="s">
        <v>61</v>
      </c>
      <c r="B36" s="25" t="s">
        <v>62</v>
      </c>
      <c r="C36" s="45">
        <f t="shared" ref="C36:I36" si="15">C37</f>
        <v>0</v>
      </c>
      <c r="D36" s="26">
        <f t="shared" si="15"/>
        <v>0</v>
      </c>
      <c r="E36" s="26">
        <f t="shared" si="15"/>
        <v>0</v>
      </c>
      <c r="F36" s="26">
        <f t="shared" si="15"/>
        <v>0</v>
      </c>
      <c r="G36" s="26">
        <f t="shared" si="15"/>
        <v>0</v>
      </c>
      <c r="H36" s="26">
        <f t="shared" si="15"/>
        <v>0</v>
      </c>
      <c r="I36" s="26">
        <f t="shared" si="15"/>
        <v>0</v>
      </c>
    </row>
    <row r="37" spans="1:9" s="23" customFormat="1" ht="30" hidden="1" x14ac:dyDescent="0.25">
      <c r="A37" s="24" t="s">
        <v>63</v>
      </c>
      <c r="B37" s="25" t="s">
        <v>64</v>
      </c>
      <c r="C37" s="45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</row>
    <row r="38" spans="1:9" s="23" customFormat="1" ht="45" hidden="1" x14ac:dyDescent="0.25">
      <c r="A38" s="24" t="s">
        <v>65</v>
      </c>
      <c r="B38" s="25" t="s">
        <v>66</v>
      </c>
      <c r="C38" s="45">
        <f t="shared" ref="C38:I38" si="16">C39</f>
        <v>0</v>
      </c>
      <c r="D38" s="26">
        <f t="shared" si="16"/>
        <v>0</v>
      </c>
      <c r="E38" s="26">
        <f t="shared" si="16"/>
        <v>0</v>
      </c>
      <c r="F38" s="26">
        <f t="shared" si="16"/>
        <v>0</v>
      </c>
      <c r="G38" s="26">
        <f t="shared" si="16"/>
        <v>0</v>
      </c>
      <c r="H38" s="26">
        <f t="shared" si="16"/>
        <v>0</v>
      </c>
      <c r="I38" s="26">
        <f t="shared" si="16"/>
        <v>0</v>
      </c>
    </row>
    <row r="39" spans="1:9" s="23" customFormat="1" ht="45" hidden="1" x14ac:dyDescent="0.25">
      <c r="A39" s="24" t="s">
        <v>67</v>
      </c>
      <c r="B39" s="25" t="s">
        <v>68</v>
      </c>
      <c r="C39" s="45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</row>
    <row r="40" spans="1:9" s="23" customFormat="1" ht="30" hidden="1" x14ac:dyDescent="0.25">
      <c r="A40" s="24" t="s">
        <v>69</v>
      </c>
      <c r="B40" s="25" t="s">
        <v>70</v>
      </c>
      <c r="C40" s="45">
        <f t="shared" ref="C40:I41" si="17">C41</f>
        <v>0</v>
      </c>
      <c r="D40" s="26">
        <f t="shared" si="17"/>
        <v>0</v>
      </c>
      <c r="E40" s="26">
        <f t="shared" si="17"/>
        <v>0</v>
      </c>
      <c r="F40" s="26">
        <f t="shared" si="17"/>
        <v>0</v>
      </c>
      <c r="G40" s="26">
        <f t="shared" si="17"/>
        <v>0</v>
      </c>
      <c r="H40" s="26">
        <f t="shared" si="17"/>
        <v>0</v>
      </c>
      <c r="I40" s="26">
        <f t="shared" si="17"/>
        <v>0</v>
      </c>
    </row>
    <row r="41" spans="1:9" s="23" customFormat="1" ht="30" hidden="1" x14ac:dyDescent="0.25">
      <c r="A41" s="24" t="s">
        <v>71</v>
      </c>
      <c r="B41" s="25" t="s">
        <v>72</v>
      </c>
      <c r="C41" s="45">
        <f t="shared" si="17"/>
        <v>0</v>
      </c>
      <c r="D41" s="26">
        <f t="shared" si="17"/>
        <v>0</v>
      </c>
      <c r="E41" s="26">
        <f t="shared" si="17"/>
        <v>0</v>
      </c>
      <c r="F41" s="26">
        <f t="shared" si="17"/>
        <v>0</v>
      </c>
      <c r="G41" s="26">
        <f t="shared" si="17"/>
        <v>0</v>
      </c>
      <c r="H41" s="26">
        <f t="shared" si="17"/>
        <v>0</v>
      </c>
      <c r="I41" s="26">
        <f t="shared" si="17"/>
        <v>0</v>
      </c>
    </row>
    <row r="42" spans="1:9" s="23" customFormat="1" ht="45" hidden="1" x14ac:dyDescent="0.25">
      <c r="A42" s="24" t="s">
        <v>73</v>
      </c>
      <c r="B42" s="25" t="s">
        <v>74</v>
      </c>
      <c r="C42" s="45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</row>
    <row r="43" spans="1:9" s="23" customFormat="1" hidden="1" x14ac:dyDescent="0.25">
      <c r="A43" s="24" t="s">
        <v>75</v>
      </c>
      <c r="B43" s="25" t="s">
        <v>76</v>
      </c>
      <c r="C43" s="45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</row>
    <row r="44" spans="1:9" s="23" customFormat="1" ht="30" hidden="1" x14ac:dyDescent="0.25">
      <c r="A44" s="24" t="s">
        <v>77</v>
      </c>
      <c r="B44" s="25" t="s">
        <v>78</v>
      </c>
      <c r="C44" s="45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</row>
    <row r="45" spans="1:9" s="23" customFormat="1" ht="30" hidden="1" x14ac:dyDescent="0.25">
      <c r="A45" s="24" t="s">
        <v>79</v>
      </c>
      <c r="B45" s="25" t="s">
        <v>80</v>
      </c>
      <c r="C45" s="45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</row>
    <row r="46" spans="1:9" s="23" customFormat="1" ht="28.5" x14ac:dyDescent="0.25">
      <c r="A46" s="20" t="s">
        <v>81</v>
      </c>
      <c r="B46" s="21" t="s">
        <v>82</v>
      </c>
      <c r="C46" s="44">
        <f t="shared" ref="C46:I46" si="18">SUM(C47+C54)</f>
        <v>0</v>
      </c>
      <c r="D46" s="22">
        <f t="shared" si="18"/>
        <v>31932.6</v>
      </c>
      <c r="E46" s="22">
        <f t="shared" si="18"/>
        <v>31932.599999999627</v>
      </c>
      <c r="F46" s="22">
        <f t="shared" si="18"/>
        <v>6.6999999999825377</v>
      </c>
      <c r="G46" s="22">
        <f t="shared" si="18"/>
        <v>31939.299999999814</v>
      </c>
      <c r="H46" s="22">
        <f t="shared" si="18"/>
        <v>8334</v>
      </c>
      <c r="I46" s="22">
        <f t="shared" si="18"/>
        <v>40273.299999999814</v>
      </c>
    </row>
    <row r="47" spans="1:9" s="23" customFormat="1" x14ac:dyDescent="0.25">
      <c r="A47" s="24" t="s">
        <v>83</v>
      </c>
      <c r="B47" s="25" t="s">
        <v>84</v>
      </c>
      <c r="C47" s="45">
        <f t="shared" ref="C47:I47" si="19">C51+C48</f>
        <v>-5186037.0999999996</v>
      </c>
      <c r="D47" s="26">
        <f t="shared" si="19"/>
        <v>-14226.5</v>
      </c>
      <c r="E47" s="26">
        <f t="shared" si="19"/>
        <v>-5200263.5999999996</v>
      </c>
      <c r="F47" s="26">
        <f t="shared" si="19"/>
        <v>-208893.2</v>
      </c>
      <c r="G47" s="26">
        <f t="shared" si="19"/>
        <v>-5409156.7999999998</v>
      </c>
      <c r="H47" s="26">
        <f t="shared" si="19"/>
        <v>-185163.2</v>
      </c>
      <c r="I47" s="26">
        <f t="shared" si="19"/>
        <v>-5594320</v>
      </c>
    </row>
    <row r="48" spans="1:9" s="23" customFormat="1" x14ac:dyDescent="0.25">
      <c r="A48" s="24" t="s">
        <v>85</v>
      </c>
      <c r="B48" s="25" t="s">
        <v>86</v>
      </c>
      <c r="C48" s="45">
        <f t="shared" ref="C48:I49" si="20">C49</f>
        <v>0</v>
      </c>
      <c r="D48" s="26">
        <f t="shared" si="20"/>
        <v>0</v>
      </c>
      <c r="E48" s="26">
        <f t="shared" si="20"/>
        <v>0</v>
      </c>
      <c r="F48" s="26">
        <f t="shared" si="20"/>
        <v>0</v>
      </c>
      <c r="G48" s="26">
        <f t="shared" si="20"/>
        <v>0</v>
      </c>
      <c r="H48" s="26">
        <f t="shared" si="20"/>
        <v>0</v>
      </c>
      <c r="I48" s="26">
        <f t="shared" si="20"/>
        <v>0</v>
      </c>
    </row>
    <row r="49" spans="1:10" s="23" customFormat="1" ht="30" x14ac:dyDescent="0.25">
      <c r="A49" s="24" t="s">
        <v>87</v>
      </c>
      <c r="B49" s="25" t="s">
        <v>88</v>
      </c>
      <c r="C49" s="45">
        <f t="shared" si="20"/>
        <v>0</v>
      </c>
      <c r="D49" s="26">
        <f t="shared" si="20"/>
        <v>0</v>
      </c>
      <c r="E49" s="26">
        <f t="shared" si="20"/>
        <v>0</v>
      </c>
      <c r="F49" s="26">
        <f t="shared" si="20"/>
        <v>0</v>
      </c>
      <c r="G49" s="26">
        <f t="shared" si="20"/>
        <v>0</v>
      </c>
      <c r="H49" s="26">
        <f t="shared" si="20"/>
        <v>0</v>
      </c>
      <c r="I49" s="26">
        <f t="shared" si="20"/>
        <v>0</v>
      </c>
    </row>
    <row r="50" spans="1:10" s="23" customFormat="1" ht="30" x14ac:dyDescent="0.25">
      <c r="A50" s="24" t="s">
        <v>89</v>
      </c>
      <c r="B50" s="25" t="s">
        <v>90</v>
      </c>
      <c r="C50" s="45"/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</row>
    <row r="51" spans="1:10" s="23" customFormat="1" x14ac:dyDescent="0.25">
      <c r="A51" s="24" t="s">
        <v>91</v>
      </c>
      <c r="B51" s="25" t="s">
        <v>119</v>
      </c>
      <c r="C51" s="45">
        <f t="shared" ref="C51:I52" si="21">C52</f>
        <v>-5186037.0999999996</v>
      </c>
      <c r="D51" s="26">
        <f t="shared" si="21"/>
        <v>-14226.5</v>
      </c>
      <c r="E51" s="26">
        <f t="shared" si="21"/>
        <v>-5200263.5999999996</v>
      </c>
      <c r="F51" s="26">
        <f t="shared" si="21"/>
        <v>-208893.2</v>
      </c>
      <c r="G51" s="26">
        <f t="shared" si="21"/>
        <v>-5409156.7999999998</v>
      </c>
      <c r="H51" s="26">
        <f t="shared" si="21"/>
        <v>-185163.2</v>
      </c>
      <c r="I51" s="26">
        <f t="shared" si="21"/>
        <v>-5594320</v>
      </c>
    </row>
    <row r="52" spans="1:10" s="23" customFormat="1" x14ac:dyDescent="0.25">
      <c r="A52" s="24" t="s">
        <v>92</v>
      </c>
      <c r="B52" s="25" t="s">
        <v>120</v>
      </c>
      <c r="C52" s="45">
        <f t="shared" si="21"/>
        <v>-5186037.0999999996</v>
      </c>
      <c r="D52" s="26">
        <f t="shared" si="21"/>
        <v>-14226.5</v>
      </c>
      <c r="E52" s="26">
        <f t="shared" si="21"/>
        <v>-5200263.5999999996</v>
      </c>
      <c r="F52" s="26">
        <f t="shared" si="21"/>
        <v>-208893.2</v>
      </c>
      <c r="G52" s="26">
        <f t="shared" si="21"/>
        <v>-5409156.7999999998</v>
      </c>
      <c r="H52" s="26">
        <f t="shared" si="21"/>
        <v>-185163.2</v>
      </c>
      <c r="I52" s="26">
        <f t="shared" si="21"/>
        <v>-5594320</v>
      </c>
    </row>
    <row r="53" spans="1:10" s="23" customFormat="1" ht="30" x14ac:dyDescent="0.25">
      <c r="A53" s="24" t="s">
        <v>93</v>
      </c>
      <c r="B53" s="25" t="s">
        <v>121</v>
      </c>
      <c r="C53" s="45">
        <f>-4985722.6-130314.5-70000</f>
        <v>-5186037.0999999996</v>
      </c>
      <c r="D53" s="26">
        <v>-14226.5</v>
      </c>
      <c r="E53" s="26">
        <f>C53+D53</f>
        <v>-5200263.5999999996</v>
      </c>
      <c r="F53" s="26">
        <f>-149749.2-F24-F19-50000</f>
        <v>-208893.2</v>
      </c>
      <c r="G53" s="26">
        <f>E53+F53</f>
        <v>-5409156.7999999998</v>
      </c>
      <c r="H53" s="18">
        <f>-185163.2</f>
        <v>-185163.2</v>
      </c>
      <c r="I53" s="18">
        <f>G53+H53</f>
        <v>-5594320</v>
      </c>
      <c r="J53" s="52">
        <f>5334861.5+I24+I19</f>
        <v>5594320</v>
      </c>
    </row>
    <row r="54" spans="1:10" s="23" customFormat="1" x14ac:dyDescent="0.25">
      <c r="A54" s="24" t="s">
        <v>94</v>
      </c>
      <c r="B54" s="25" t="s">
        <v>95</v>
      </c>
      <c r="C54" s="45">
        <f t="shared" ref="C54:I54" si="22">C55+C58</f>
        <v>5186037.0999999996</v>
      </c>
      <c r="D54" s="26">
        <f t="shared" si="22"/>
        <v>46159.1</v>
      </c>
      <c r="E54" s="26">
        <f t="shared" si="22"/>
        <v>5232196.1999999993</v>
      </c>
      <c r="F54" s="26">
        <f t="shared" si="22"/>
        <v>208899.9</v>
      </c>
      <c r="G54" s="26">
        <f t="shared" si="22"/>
        <v>5441096.0999999996</v>
      </c>
      <c r="H54" s="18">
        <f t="shared" si="22"/>
        <v>193497.2</v>
      </c>
      <c r="I54" s="18">
        <f t="shared" si="22"/>
        <v>5634593.2999999998</v>
      </c>
    </row>
    <row r="55" spans="1:10" s="23" customFormat="1" x14ac:dyDescent="0.25">
      <c r="A55" s="24" t="s">
        <v>96</v>
      </c>
      <c r="B55" s="25" t="s">
        <v>97</v>
      </c>
      <c r="C55" s="45">
        <f t="shared" ref="C55:I56" si="23">C56</f>
        <v>0</v>
      </c>
      <c r="D55" s="26">
        <f t="shared" si="23"/>
        <v>0</v>
      </c>
      <c r="E55" s="26">
        <f t="shared" si="23"/>
        <v>0</v>
      </c>
      <c r="F55" s="26">
        <f t="shared" si="23"/>
        <v>0</v>
      </c>
      <c r="G55" s="26">
        <f t="shared" si="23"/>
        <v>0</v>
      </c>
      <c r="H55" s="18">
        <f t="shared" si="23"/>
        <v>0</v>
      </c>
      <c r="I55" s="18">
        <f t="shared" si="23"/>
        <v>0</v>
      </c>
    </row>
    <row r="56" spans="1:10" s="23" customFormat="1" x14ac:dyDescent="0.25">
      <c r="A56" s="24" t="s">
        <v>98</v>
      </c>
      <c r="B56" s="25" t="s">
        <v>99</v>
      </c>
      <c r="C56" s="45">
        <f t="shared" si="23"/>
        <v>0</v>
      </c>
      <c r="D56" s="26">
        <f t="shared" si="23"/>
        <v>0</v>
      </c>
      <c r="E56" s="26">
        <f t="shared" si="23"/>
        <v>0</v>
      </c>
      <c r="F56" s="26">
        <f t="shared" si="23"/>
        <v>0</v>
      </c>
      <c r="G56" s="26">
        <f t="shared" si="23"/>
        <v>0</v>
      </c>
      <c r="H56" s="18">
        <f t="shared" si="23"/>
        <v>0</v>
      </c>
      <c r="I56" s="18">
        <f t="shared" si="23"/>
        <v>0</v>
      </c>
    </row>
    <row r="57" spans="1:10" s="23" customFormat="1" ht="30" x14ac:dyDescent="0.25">
      <c r="A57" s="24" t="s">
        <v>100</v>
      </c>
      <c r="B57" s="25" t="s">
        <v>101</v>
      </c>
      <c r="C57" s="45">
        <v>0</v>
      </c>
      <c r="D57" s="26">
        <v>0</v>
      </c>
      <c r="E57" s="26">
        <v>0</v>
      </c>
      <c r="F57" s="26">
        <v>0</v>
      </c>
      <c r="G57" s="26">
        <v>0</v>
      </c>
      <c r="H57" s="18">
        <v>0</v>
      </c>
      <c r="I57" s="18">
        <v>0</v>
      </c>
    </row>
    <row r="58" spans="1:10" s="23" customFormat="1" x14ac:dyDescent="0.25">
      <c r="A58" s="24" t="s">
        <v>102</v>
      </c>
      <c r="B58" s="25" t="s">
        <v>103</v>
      </c>
      <c r="C58" s="45">
        <f t="shared" ref="C58:I58" si="24">C59-C61</f>
        <v>5186037.0999999996</v>
      </c>
      <c r="D58" s="26">
        <f t="shared" si="24"/>
        <v>46159.1</v>
      </c>
      <c r="E58" s="26">
        <f t="shared" si="24"/>
        <v>5232196.1999999993</v>
      </c>
      <c r="F58" s="26">
        <f t="shared" si="24"/>
        <v>208899.9</v>
      </c>
      <c r="G58" s="26">
        <f t="shared" si="24"/>
        <v>5441096.0999999996</v>
      </c>
      <c r="H58" s="18">
        <f t="shared" si="24"/>
        <v>193497.2</v>
      </c>
      <c r="I58" s="18">
        <f t="shared" si="24"/>
        <v>5634593.2999999998</v>
      </c>
    </row>
    <row r="59" spans="1:10" s="23" customFormat="1" x14ac:dyDescent="0.25">
      <c r="A59" s="24" t="s">
        <v>104</v>
      </c>
      <c r="B59" s="25" t="s">
        <v>122</v>
      </c>
      <c r="C59" s="45">
        <f t="shared" ref="C59:I59" si="25">SUM(C60)</f>
        <v>5186037.0999999996</v>
      </c>
      <c r="D59" s="26">
        <f t="shared" si="25"/>
        <v>46159.1</v>
      </c>
      <c r="E59" s="26">
        <f t="shared" si="25"/>
        <v>5232196.1999999993</v>
      </c>
      <c r="F59" s="26">
        <f t="shared" si="25"/>
        <v>208899.9</v>
      </c>
      <c r="G59" s="26">
        <f t="shared" si="25"/>
        <v>5441096.0999999996</v>
      </c>
      <c r="H59" s="18">
        <f t="shared" si="25"/>
        <v>193497.2</v>
      </c>
      <c r="I59" s="18">
        <f t="shared" si="25"/>
        <v>5634593.2999999998</v>
      </c>
    </row>
    <row r="60" spans="1:10" s="23" customFormat="1" ht="30" x14ac:dyDescent="0.25">
      <c r="A60" s="24" t="s">
        <v>105</v>
      </c>
      <c r="B60" s="25" t="s">
        <v>123</v>
      </c>
      <c r="C60" s="45">
        <f>5116037.1+70000</f>
        <v>5186037.0999999996</v>
      </c>
      <c r="D60" s="26">
        <v>46159.1</v>
      </c>
      <c r="E60" s="26">
        <f>C60+D60</f>
        <v>5232196.1999999993</v>
      </c>
      <c r="F60" s="26">
        <f>149755.9+9144+50000</f>
        <v>208899.9</v>
      </c>
      <c r="G60" s="26">
        <f>E60+F60</f>
        <v>5441096.0999999996</v>
      </c>
      <c r="H60" s="18">
        <f>185163.2-(H26)</f>
        <v>193497.2</v>
      </c>
      <c r="I60" s="18">
        <f>G60+H60</f>
        <v>5634593.2999999998</v>
      </c>
      <c r="J60" s="52">
        <f>5497115.3-(I26+I21)</f>
        <v>5634593.2999999998</v>
      </c>
    </row>
    <row r="61" spans="1:10" s="23" customFormat="1" x14ac:dyDescent="0.25">
      <c r="A61" s="24" t="s">
        <v>102</v>
      </c>
      <c r="B61" s="25" t="s">
        <v>124</v>
      </c>
      <c r="C61" s="45">
        <f t="shared" ref="C61:I61" si="26">SUM(C62)</f>
        <v>0</v>
      </c>
      <c r="D61" s="26">
        <f t="shared" si="26"/>
        <v>0</v>
      </c>
      <c r="E61" s="26">
        <f t="shared" si="26"/>
        <v>0</v>
      </c>
      <c r="F61" s="26">
        <f t="shared" si="26"/>
        <v>0</v>
      </c>
      <c r="G61" s="26">
        <f t="shared" si="26"/>
        <v>0</v>
      </c>
      <c r="H61" s="18">
        <f t="shared" si="26"/>
        <v>0</v>
      </c>
      <c r="I61" s="26">
        <f t="shared" si="26"/>
        <v>0</v>
      </c>
    </row>
    <row r="62" spans="1:10" s="23" customFormat="1" ht="30" x14ac:dyDescent="0.25">
      <c r="A62" s="24" t="s">
        <v>106</v>
      </c>
      <c r="B62" s="25" t="s">
        <v>125</v>
      </c>
      <c r="C62" s="45">
        <v>0</v>
      </c>
      <c r="D62" s="26">
        <v>0</v>
      </c>
      <c r="E62" s="26">
        <v>0</v>
      </c>
      <c r="F62" s="26">
        <v>0</v>
      </c>
      <c r="G62" s="26">
        <v>0</v>
      </c>
      <c r="H62" s="18">
        <v>0</v>
      </c>
      <c r="I62" s="26">
        <v>0</v>
      </c>
    </row>
    <row r="63" spans="1:10" x14ac:dyDescent="0.25">
      <c r="A63" s="9" t="s">
        <v>107</v>
      </c>
      <c r="B63" s="10" t="s">
        <v>108</v>
      </c>
      <c r="C63" s="44">
        <f t="shared" ref="C63:F63" si="27">C11+C46</f>
        <v>130314.5</v>
      </c>
      <c r="D63" s="11">
        <f t="shared" si="27"/>
        <v>31932.6</v>
      </c>
      <c r="E63" s="11">
        <f t="shared" si="27"/>
        <v>162247.09999999963</v>
      </c>
      <c r="F63" s="11">
        <f t="shared" si="27"/>
        <v>6.6999999999825377</v>
      </c>
      <c r="G63" s="11">
        <f>G11+G46</f>
        <v>162253.79999999981</v>
      </c>
      <c r="H63" s="11">
        <f t="shared" ref="H63:I63" si="28">H11+H46</f>
        <v>0</v>
      </c>
      <c r="I63" s="11">
        <f t="shared" si="28"/>
        <v>162253.79999999981</v>
      </c>
    </row>
    <row r="65" spans="1:10" x14ac:dyDescent="0.25">
      <c r="J65" s="54">
        <f>J53-J60</f>
        <v>-40273.299999999814</v>
      </c>
    </row>
    <row r="69" spans="1:10" x14ac:dyDescent="0.25">
      <c r="A69" s="31"/>
    </row>
    <row r="70" spans="1:10" x14ac:dyDescent="0.25">
      <c r="A70" s="31"/>
    </row>
  </sheetData>
  <mergeCells count="10">
    <mergeCell ref="H8:H9"/>
    <mergeCell ref="I8:I9"/>
    <mergeCell ref="F8:F9"/>
    <mergeCell ref="G8:G9"/>
    <mergeCell ref="E8:E9"/>
    <mergeCell ref="D8:D9"/>
    <mergeCell ref="A8:A9"/>
    <mergeCell ref="B8:B9"/>
    <mergeCell ref="C8:C9"/>
    <mergeCell ref="A6:I7"/>
  </mergeCells>
  <pageMargins left="0.78740157480314965" right="0.39370078740157483" top="0.55118110236220474" bottom="0" header="0.31496062992125984" footer="0.31496062992125984"/>
  <pageSetup paperSize="9" scale="6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0"/>
  <sheetViews>
    <sheetView workbookViewId="0">
      <selection activeCell="R5" sqref="R5"/>
    </sheetView>
  </sheetViews>
  <sheetFormatPr defaultRowHeight="15" x14ac:dyDescent="0.25"/>
  <cols>
    <col min="1" max="1" width="67" style="3" customWidth="1"/>
    <col min="2" max="2" width="29.7109375" style="3" customWidth="1"/>
    <col min="3" max="3" width="20" style="3" hidden="1" customWidth="1"/>
    <col min="4" max="4" width="13.28515625" style="3" hidden="1" customWidth="1"/>
    <col min="5" max="5" width="20.140625" style="3" hidden="1" customWidth="1"/>
    <col min="6" max="6" width="13.28515625" style="3" hidden="1" customWidth="1"/>
    <col min="7" max="7" width="20.140625" style="3" hidden="1" customWidth="1"/>
    <col min="8" max="8" width="13.28515625" style="3" hidden="1" customWidth="1"/>
    <col min="9" max="9" width="20.140625" style="3" hidden="1" customWidth="1"/>
    <col min="10" max="10" width="13.28515625" style="3" hidden="1" customWidth="1"/>
    <col min="11" max="11" width="20.140625" style="3" hidden="1" customWidth="1"/>
    <col min="12" max="12" width="13.28515625" style="3" hidden="1" customWidth="1"/>
    <col min="13" max="13" width="20.140625" style="3" hidden="1" customWidth="1"/>
    <col min="14" max="14" width="16" style="3" hidden="1" customWidth="1"/>
    <col min="15" max="15" width="23.7109375" style="3" hidden="1" customWidth="1"/>
    <col min="16" max="16" width="24.28515625" style="3" hidden="1" customWidth="1"/>
    <col min="17" max="17" width="18.7109375" style="3" hidden="1" customWidth="1"/>
    <col min="18" max="18" width="17.85546875" style="46" customWidth="1"/>
    <col min="19" max="19" width="18.140625" style="46" hidden="1" customWidth="1"/>
    <col min="20" max="20" width="22" style="46" hidden="1" customWidth="1"/>
    <col min="21" max="21" width="18.140625" style="46" customWidth="1"/>
    <col min="22" max="22" width="24" style="3" customWidth="1"/>
    <col min="23" max="255" width="9.140625" style="3"/>
    <col min="256" max="256" width="67" style="3" customWidth="1"/>
    <col min="257" max="257" width="29.7109375" style="3" customWidth="1"/>
    <col min="258" max="258" width="20.7109375" style="3" customWidth="1"/>
    <col min="259" max="260" width="0" style="3" hidden="1" customWidth="1"/>
    <col min="261" max="511" width="9.140625" style="3"/>
    <col min="512" max="512" width="67" style="3" customWidth="1"/>
    <col min="513" max="513" width="29.7109375" style="3" customWidth="1"/>
    <col min="514" max="514" width="20.7109375" style="3" customWidth="1"/>
    <col min="515" max="516" width="0" style="3" hidden="1" customWidth="1"/>
    <col min="517" max="767" width="9.140625" style="3"/>
    <col min="768" max="768" width="67" style="3" customWidth="1"/>
    <col min="769" max="769" width="29.7109375" style="3" customWidth="1"/>
    <col min="770" max="770" width="20.7109375" style="3" customWidth="1"/>
    <col min="771" max="772" width="0" style="3" hidden="1" customWidth="1"/>
    <col min="773" max="1023" width="9.140625" style="3"/>
    <col min="1024" max="1024" width="67" style="3" customWidth="1"/>
    <col min="1025" max="1025" width="29.7109375" style="3" customWidth="1"/>
    <col min="1026" max="1026" width="20.7109375" style="3" customWidth="1"/>
    <col min="1027" max="1028" width="0" style="3" hidden="1" customWidth="1"/>
    <col min="1029" max="1279" width="9.140625" style="3"/>
    <col min="1280" max="1280" width="67" style="3" customWidth="1"/>
    <col min="1281" max="1281" width="29.7109375" style="3" customWidth="1"/>
    <col min="1282" max="1282" width="20.7109375" style="3" customWidth="1"/>
    <col min="1283" max="1284" width="0" style="3" hidden="1" customWidth="1"/>
    <col min="1285" max="1535" width="9.140625" style="3"/>
    <col min="1536" max="1536" width="67" style="3" customWidth="1"/>
    <col min="1537" max="1537" width="29.7109375" style="3" customWidth="1"/>
    <col min="1538" max="1538" width="20.7109375" style="3" customWidth="1"/>
    <col min="1539" max="1540" width="0" style="3" hidden="1" customWidth="1"/>
    <col min="1541" max="1791" width="9.140625" style="3"/>
    <col min="1792" max="1792" width="67" style="3" customWidth="1"/>
    <col min="1793" max="1793" width="29.7109375" style="3" customWidth="1"/>
    <col min="1794" max="1794" width="20.7109375" style="3" customWidth="1"/>
    <col min="1795" max="1796" width="0" style="3" hidden="1" customWidth="1"/>
    <col min="1797" max="2047" width="9.140625" style="3"/>
    <col min="2048" max="2048" width="67" style="3" customWidth="1"/>
    <col min="2049" max="2049" width="29.7109375" style="3" customWidth="1"/>
    <col min="2050" max="2050" width="20.7109375" style="3" customWidth="1"/>
    <col min="2051" max="2052" width="0" style="3" hidden="1" customWidth="1"/>
    <col min="2053" max="2303" width="9.140625" style="3"/>
    <col min="2304" max="2304" width="67" style="3" customWidth="1"/>
    <col min="2305" max="2305" width="29.7109375" style="3" customWidth="1"/>
    <col min="2306" max="2306" width="20.7109375" style="3" customWidth="1"/>
    <col min="2307" max="2308" width="0" style="3" hidden="1" customWidth="1"/>
    <col min="2309" max="2559" width="9.140625" style="3"/>
    <col min="2560" max="2560" width="67" style="3" customWidth="1"/>
    <col min="2561" max="2561" width="29.7109375" style="3" customWidth="1"/>
    <col min="2562" max="2562" width="20.7109375" style="3" customWidth="1"/>
    <col min="2563" max="2564" width="0" style="3" hidden="1" customWidth="1"/>
    <col min="2565" max="2815" width="9.140625" style="3"/>
    <col min="2816" max="2816" width="67" style="3" customWidth="1"/>
    <col min="2817" max="2817" width="29.7109375" style="3" customWidth="1"/>
    <col min="2818" max="2818" width="20.7109375" style="3" customWidth="1"/>
    <col min="2819" max="2820" width="0" style="3" hidden="1" customWidth="1"/>
    <col min="2821" max="3071" width="9.140625" style="3"/>
    <col min="3072" max="3072" width="67" style="3" customWidth="1"/>
    <col min="3073" max="3073" width="29.7109375" style="3" customWidth="1"/>
    <col min="3074" max="3074" width="20.7109375" style="3" customWidth="1"/>
    <col min="3075" max="3076" width="0" style="3" hidden="1" customWidth="1"/>
    <col min="3077" max="3327" width="9.140625" style="3"/>
    <col min="3328" max="3328" width="67" style="3" customWidth="1"/>
    <col min="3329" max="3329" width="29.7109375" style="3" customWidth="1"/>
    <col min="3330" max="3330" width="20.7109375" style="3" customWidth="1"/>
    <col min="3331" max="3332" width="0" style="3" hidden="1" customWidth="1"/>
    <col min="3333" max="3583" width="9.140625" style="3"/>
    <col min="3584" max="3584" width="67" style="3" customWidth="1"/>
    <col min="3585" max="3585" width="29.7109375" style="3" customWidth="1"/>
    <col min="3586" max="3586" width="20.7109375" style="3" customWidth="1"/>
    <col min="3587" max="3588" width="0" style="3" hidden="1" customWidth="1"/>
    <col min="3589" max="3839" width="9.140625" style="3"/>
    <col min="3840" max="3840" width="67" style="3" customWidth="1"/>
    <col min="3841" max="3841" width="29.7109375" style="3" customWidth="1"/>
    <col min="3842" max="3842" width="20.7109375" style="3" customWidth="1"/>
    <col min="3843" max="3844" width="0" style="3" hidden="1" customWidth="1"/>
    <col min="3845" max="4095" width="9.140625" style="3"/>
    <col min="4096" max="4096" width="67" style="3" customWidth="1"/>
    <col min="4097" max="4097" width="29.7109375" style="3" customWidth="1"/>
    <col min="4098" max="4098" width="20.7109375" style="3" customWidth="1"/>
    <col min="4099" max="4100" width="0" style="3" hidden="1" customWidth="1"/>
    <col min="4101" max="4351" width="9.140625" style="3"/>
    <col min="4352" max="4352" width="67" style="3" customWidth="1"/>
    <col min="4353" max="4353" width="29.7109375" style="3" customWidth="1"/>
    <col min="4354" max="4354" width="20.7109375" style="3" customWidth="1"/>
    <col min="4355" max="4356" width="0" style="3" hidden="1" customWidth="1"/>
    <col min="4357" max="4607" width="9.140625" style="3"/>
    <col min="4608" max="4608" width="67" style="3" customWidth="1"/>
    <col min="4609" max="4609" width="29.7109375" style="3" customWidth="1"/>
    <col min="4610" max="4610" width="20.7109375" style="3" customWidth="1"/>
    <col min="4611" max="4612" width="0" style="3" hidden="1" customWidth="1"/>
    <col min="4613" max="4863" width="9.140625" style="3"/>
    <col min="4864" max="4864" width="67" style="3" customWidth="1"/>
    <col min="4865" max="4865" width="29.7109375" style="3" customWidth="1"/>
    <col min="4866" max="4866" width="20.7109375" style="3" customWidth="1"/>
    <col min="4867" max="4868" width="0" style="3" hidden="1" customWidth="1"/>
    <col min="4869" max="5119" width="9.140625" style="3"/>
    <col min="5120" max="5120" width="67" style="3" customWidth="1"/>
    <col min="5121" max="5121" width="29.7109375" style="3" customWidth="1"/>
    <col min="5122" max="5122" width="20.7109375" style="3" customWidth="1"/>
    <col min="5123" max="5124" width="0" style="3" hidden="1" customWidth="1"/>
    <col min="5125" max="5375" width="9.140625" style="3"/>
    <col min="5376" max="5376" width="67" style="3" customWidth="1"/>
    <col min="5377" max="5377" width="29.7109375" style="3" customWidth="1"/>
    <col min="5378" max="5378" width="20.7109375" style="3" customWidth="1"/>
    <col min="5379" max="5380" width="0" style="3" hidden="1" customWidth="1"/>
    <col min="5381" max="5631" width="9.140625" style="3"/>
    <col min="5632" max="5632" width="67" style="3" customWidth="1"/>
    <col min="5633" max="5633" width="29.7109375" style="3" customWidth="1"/>
    <col min="5634" max="5634" width="20.7109375" style="3" customWidth="1"/>
    <col min="5635" max="5636" width="0" style="3" hidden="1" customWidth="1"/>
    <col min="5637" max="5887" width="9.140625" style="3"/>
    <col min="5888" max="5888" width="67" style="3" customWidth="1"/>
    <col min="5889" max="5889" width="29.7109375" style="3" customWidth="1"/>
    <col min="5890" max="5890" width="20.7109375" style="3" customWidth="1"/>
    <col min="5891" max="5892" width="0" style="3" hidden="1" customWidth="1"/>
    <col min="5893" max="6143" width="9.140625" style="3"/>
    <col min="6144" max="6144" width="67" style="3" customWidth="1"/>
    <col min="6145" max="6145" width="29.7109375" style="3" customWidth="1"/>
    <col min="6146" max="6146" width="20.7109375" style="3" customWidth="1"/>
    <col min="6147" max="6148" width="0" style="3" hidden="1" customWidth="1"/>
    <col min="6149" max="6399" width="9.140625" style="3"/>
    <col min="6400" max="6400" width="67" style="3" customWidth="1"/>
    <col min="6401" max="6401" width="29.7109375" style="3" customWidth="1"/>
    <col min="6402" max="6402" width="20.7109375" style="3" customWidth="1"/>
    <col min="6403" max="6404" width="0" style="3" hidden="1" customWidth="1"/>
    <col min="6405" max="6655" width="9.140625" style="3"/>
    <col min="6656" max="6656" width="67" style="3" customWidth="1"/>
    <col min="6657" max="6657" width="29.7109375" style="3" customWidth="1"/>
    <col min="6658" max="6658" width="20.7109375" style="3" customWidth="1"/>
    <col min="6659" max="6660" width="0" style="3" hidden="1" customWidth="1"/>
    <col min="6661" max="6911" width="9.140625" style="3"/>
    <col min="6912" max="6912" width="67" style="3" customWidth="1"/>
    <col min="6913" max="6913" width="29.7109375" style="3" customWidth="1"/>
    <col min="6914" max="6914" width="20.7109375" style="3" customWidth="1"/>
    <col min="6915" max="6916" width="0" style="3" hidden="1" customWidth="1"/>
    <col min="6917" max="7167" width="9.140625" style="3"/>
    <col min="7168" max="7168" width="67" style="3" customWidth="1"/>
    <col min="7169" max="7169" width="29.7109375" style="3" customWidth="1"/>
    <col min="7170" max="7170" width="20.7109375" style="3" customWidth="1"/>
    <col min="7171" max="7172" width="0" style="3" hidden="1" customWidth="1"/>
    <col min="7173" max="7423" width="9.140625" style="3"/>
    <col min="7424" max="7424" width="67" style="3" customWidth="1"/>
    <col min="7425" max="7425" width="29.7109375" style="3" customWidth="1"/>
    <col min="7426" max="7426" width="20.7109375" style="3" customWidth="1"/>
    <col min="7427" max="7428" width="0" style="3" hidden="1" customWidth="1"/>
    <col min="7429" max="7679" width="9.140625" style="3"/>
    <col min="7680" max="7680" width="67" style="3" customWidth="1"/>
    <col min="7681" max="7681" width="29.7109375" style="3" customWidth="1"/>
    <col min="7682" max="7682" width="20.7109375" style="3" customWidth="1"/>
    <col min="7683" max="7684" width="0" style="3" hidden="1" customWidth="1"/>
    <col min="7685" max="7935" width="9.140625" style="3"/>
    <col min="7936" max="7936" width="67" style="3" customWidth="1"/>
    <col min="7937" max="7937" width="29.7109375" style="3" customWidth="1"/>
    <col min="7938" max="7938" width="20.7109375" style="3" customWidth="1"/>
    <col min="7939" max="7940" width="0" style="3" hidden="1" customWidth="1"/>
    <col min="7941" max="8191" width="9.140625" style="3"/>
    <col min="8192" max="8192" width="67" style="3" customWidth="1"/>
    <col min="8193" max="8193" width="29.7109375" style="3" customWidth="1"/>
    <col min="8194" max="8194" width="20.7109375" style="3" customWidth="1"/>
    <col min="8195" max="8196" width="0" style="3" hidden="1" customWidth="1"/>
    <col min="8197" max="8447" width="9.140625" style="3"/>
    <col min="8448" max="8448" width="67" style="3" customWidth="1"/>
    <col min="8449" max="8449" width="29.7109375" style="3" customWidth="1"/>
    <col min="8450" max="8450" width="20.7109375" style="3" customWidth="1"/>
    <col min="8451" max="8452" width="0" style="3" hidden="1" customWidth="1"/>
    <col min="8453" max="8703" width="9.140625" style="3"/>
    <col min="8704" max="8704" width="67" style="3" customWidth="1"/>
    <col min="8705" max="8705" width="29.7109375" style="3" customWidth="1"/>
    <col min="8706" max="8706" width="20.7109375" style="3" customWidth="1"/>
    <col min="8707" max="8708" width="0" style="3" hidden="1" customWidth="1"/>
    <col min="8709" max="8959" width="9.140625" style="3"/>
    <col min="8960" max="8960" width="67" style="3" customWidth="1"/>
    <col min="8961" max="8961" width="29.7109375" style="3" customWidth="1"/>
    <col min="8962" max="8962" width="20.7109375" style="3" customWidth="1"/>
    <col min="8963" max="8964" width="0" style="3" hidden="1" customWidth="1"/>
    <col min="8965" max="9215" width="9.140625" style="3"/>
    <col min="9216" max="9216" width="67" style="3" customWidth="1"/>
    <col min="9217" max="9217" width="29.7109375" style="3" customWidth="1"/>
    <col min="9218" max="9218" width="20.7109375" style="3" customWidth="1"/>
    <col min="9219" max="9220" width="0" style="3" hidden="1" customWidth="1"/>
    <col min="9221" max="9471" width="9.140625" style="3"/>
    <col min="9472" max="9472" width="67" style="3" customWidth="1"/>
    <col min="9473" max="9473" width="29.7109375" style="3" customWidth="1"/>
    <col min="9474" max="9474" width="20.7109375" style="3" customWidth="1"/>
    <col min="9475" max="9476" width="0" style="3" hidden="1" customWidth="1"/>
    <col min="9477" max="9727" width="9.140625" style="3"/>
    <col min="9728" max="9728" width="67" style="3" customWidth="1"/>
    <col min="9729" max="9729" width="29.7109375" style="3" customWidth="1"/>
    <col min="9730" max="9730" width="20.7109375" style="3" customWidth="1"/>
    <col min="9731" max="9732" width="0" style="3" hidden="1" customWidth="1"/>
    <col min="9733" max="9983" width="9.140625" style="3"/>
    <col min="9984" max="9984" width="67" style="3" customWidth="1"/>
    <col min="9985" max="9985" width="29.7109375" style="3" customWidth="1"/>
    <col min="9986" max="9986" width="20.7109375" style="3" customWidth="1"/>
    <col min="9987" max="9988" width="0" style="3" hidden="1" customWidth="1"/>
    <col min="9989" max="10239" width="9.140625" style="3"/>
    <col min="10240" max="10240" width="67" style="3" customWidth="1"/>
    <col min="10241" max="10241" width="29.7109375" style="3" customWidth="1"/>
    <col min="10242" max="10242" width="20.7109375" style="3" customWidth="1"/>
    <col min="10243" max="10244" width="0" style="3" hidden="1" customWidth="1"/>
    <col min="10245" max="10495" width="9.140625" style="3"/>
    <col min="10496" max="10496" width="67" style="3" customWidth="1"/>
    <col min="10497" max="10497" width="29.7109375" style="3" customWidth="1"/>
    <col min="10498" max="10498" width="20.7109375" style="3" customWidth="1"/>
    <col min="10499" max="10500" width="0" style="3" hidden="1" customWidth="1"/>
    <col min="10501" max="10751" width="9.140625" style="3"/>
    <col min="10752" max="10752" width="67" style="3" customWidth="1"/>
    <col min="10753" max="10753" width="29.7109375" style="3" customWidth="1"/>
    <col min="10754" max="10754" width="20.7109375" style="3" customWidth="1"/>
    <col min="10755" max="10756" width="0" style="3" hidden="1" customWidth="1"/>
    <col min="10757" max="11007" width="9.140625" style="3"/>
    <col min="11008" max="11008" width="67" style="3" customWidth="1"/>
    <col min="11009" max="11009" width="29.7109375" style="3" customWidth="1"/>
    <col min="11010" max="11010" width="20.7109375" style="3" customWidth="1"/>
    <col min="11011" max="11012" width="0" style="3" hidden="1" customWidth="1"/>
    <col min="11013" max="11263" width="9.140625" style="3"/>
    <col min="11264" max="11264" width="67" style="3" customWidth="1"/>
    <col min="11265" max="11265" width="29.7109375" style="3" customWidth="1"/>
    <col min="11266" max="11266" width="20.7109375" style="3" customWidth="1"/>
    <col min="11267" max="11268" width="0" style="3" hidden="1" customWidth="1"/>
    <col min="11269" max="11519" width="9.140625" style="3"/>
    <col min="11520" max="11520" width="67" style="3" customWidth="1"/>
    <col min="11521" max="11521" width="29.7109375" style="3" customWidth="1"/>
    <col min="11522" max="11522" width="20.7109375" style="3" customWidth="1"/>
    <col min="11523" max="11524" width="0" style="3" hidden="1" customWidth="1"/>
    <col min="11525" max="11775" width="9.140625" style="3"/>
    <col min="11776" max="11776" width="67" style="3" customWidth="1"/>
    <col min="11777" max="11777" width="29.7109375" style="3" customWidth="1"/>
    <col min="11778" max="11778" width="20.7109375" style="3" customWidth="1"/>
    <col min="11779" max="11780" width="0" style="3" hidden="1" customWidth="1"/>
    <col min="11781" max="12031" width="9.140625" style="3"/>
    <col min="12032" max="12032" width="67" style="3" customWidth="1"/>
    <col min="12033" max="12033" width="29.7109375" style="3" customWidth="1"/>
    <col min="12034" max="12034" width="20.7109375" style="3" customWidth="1"/>
    <col min="12035" max="12036" width="0" style="3" hidden="1" customWidth="1"/>
    <col min="12037" max="12287" width="9.140625" style="3"/>
    <col min="12288" max="12288" width="67" style="3" customWidth="1"/>
    <col min="12289" max="12289" width="29.7109375" style="3" customWidth="1"/>
    <col min="12290" max="12290" width="20.7109375" style="3" customWidth="1"/>
    <col min="12291" max="12292" width="0" style="3" hidden="1" customWidth="1"/>
    <col min="12293" max="12543" width="9.140625" style="3"/>
    <col min="12544" max="12544" width="67" style="3" customWidth="1"/>
    <col min="12545" max="12545" width="29.7109375" style="3" customWidth="1"/>
    <col min="12546" max="12546" width="20.7109375" style="3" customWidth="1"/>
    <col min="12547" max="12548" width="0" style="3" hidden="1" customWidth="1"/>
    <col min="12549" max="12799" width="9.140625" style="3"/>
    <col min="12800" max="12800" width="67" style="3" customWidth="1"/>
    <col min="12801" max="12801" width="29.7109375" style="3" customWidth="1"/>
    <col min="12802" max="12802" width="20.7109375" style="3" customWidth="1"/>
    <col min="12803" max="12804" width="0" style="3" hidden="1" customWidth="1"/>
    <col min="12805" max="13055" width="9.140625" style="3"/>
    <col min="13056" max="13056" width="67" style="3" customWidth="1"/>
    <col min="13057" max="13057" width="29.7109375" style="3" customWidth="1"/>
    <col min="13058" max="13058" width="20.7109375" style="3" customWidth="1"/>
    <col min="13059" max="13060" width="0" style="3" hidden="1" customWidth="1"/>
    <col min="13061" max="13311" width="9.140625" style="3"/>
    <col min="13312" max="13312" width="67" style="3" customWidth="1"/>
    <col min="13313" max="13313" width="29.7109375" style="3" customWidth="1"/>
    <col min="13314" max="13314" width="20.7109375" style="3" customWidth="1"/>
    <col min="13315" max="13316" width="0" style="3" hidden="1" customWidth="1"/>
    <col min="13317" max="13567" width="9.140625" style="3"/>
    <col min="13568" max="13568" width="67" style="3" customWidth="1"/>
    <col min="13569" max="13569" width="29.7109375" style="3" customWidth="1"/>
    <col min="13570" max="13570" width="20.7109375" style="3" customWidth="1"/>
    <col min="13571" max="13572" width="0" style="3" hidden="1" customWidth="1"/>
    <col min="13573" max="13823" width="9.140625" style="3"/>
    <col min="13824" max="13824" width="67" style="3" customWidth="1"/>
    <col min="13825" max="13825" width="29.7109375" style="3" customWidth="1"/>
    <col min="13826" max="13826" width="20.7109375" style="3" customWidth="1"/>
    <col min="13827" max="13828" width="0" style="3" hidden="1" customWidth="1"/>
    <col min="13829" max="14079" width="9.140625" style="3"/>
    <col min="14080" max="14080" width="67" style="3" customWidth="1"/>
    <col min="14081" max="14081" width="29.7109375" style="3" customWidth="1"/>
    <col min="14082" max="14082" width="20.7109375" style="3" customWidth="1"/>
    <col min="14083" max="14084" width="0" style="3" hidden="1" customWidth="1"/>
    <col min="14085" max="14335" width="9.140625" style="3"/>
    <col min="14336" max="14336" width="67" style="3" customWidth="1"/>
    <col min="14337" max="14337" width="29.7109375" style="3" customWidth="1"/>
    <col min="14338" max="14338" width="20.7109375" style="3" customWidth="1"/>
    <col min="14339" max="14340" width="0" style="3" hidden="1" customWidth="1"/>
    <col min="14341" max="14591" width="9.140625" style="3"/>
    <col min="14592" max="14592" width="67" style="3" customWidth="1"/>
    <col min="14593" max="14593" width="29.7109375" style="3" customWidth="1"/>
    <col min="14594" max="14594" width="20.7109375" style="3" customWidth="1"/>
    <col min="14595" max="14596" width="0" style="3" hidden="1" customWidth="1"/>
    <col min="14597" max="14847" width="9.140625" style="3"/>
    <col min="14848" max="14848" width="67" style="3" customWidth="1"/>
    <col min="14849" max="14849" width="29.7109375" style="3" customWidth="1"/>
    <col min="14850" max="14850" width="20.7109375" style="3" customWidth="1"/>
    <col min="14851" max="14852" width="0" style="3" hidden="1" customWidth="1"/>
    <col min="14853" max="15103" width="9.140625" style="3"/>
    <col min="15104" max="15104" width="67" style="3" customWidth="1"/>
    <col min="15105" max="15105" width="29.7109375" style="3" customWidth="1"/>
    <col min="15106" max="15106" width="20.7109375" style="3" customWidth="1"/>
    <col min="15107" max="15108" width="0" style="3" hidden="1" customWidth="1"/>
    <col min="15109" max="15359" width="9.140625" style="3"/>
    <col min="15360" max="15360" width="67" style="3" customWidth="1"/>
    <col min="15361" max="15361" width="29.7109375" style="3" customWidth="1"/>
    <col min="15362" max="15362" width="20.7109375" style="3" customWidth="1"/>
    <col min="15363" max="15364" width="0" style="3" hidden="1" customWidth="1"/>
    <col min="15365" max="15615" width="9.140625" style="3"/>
    <col min="15616" max="15616" width="67" style="3" customWidth="1"/>
    <col min="15617" max="15617" width="29.7109375" style="3" customWidth="1"/>
    <col min="15618" max="15618" width="20.7109375" style="3" customWidth="1"/>
    <col min="15619" max="15620" width="0" style="3" hidden="1" customWidth="1"/>
    <col min="15621" max="15871" width="9.140625" style="3"/>
    <col min="15872" max="15872" width="67" style="3" customWidth="1"/>
    <col min="15873" max="15873" width="29.7109375" style="3" customWidth="1"/>
    <col min="15874" max="15874" width="20.7109375" style="3" customWidth="1"/>
    <col min="15875" max="15876" width="0" style="3" hidden="1" customWidth="1"/>
    <col min="15877" max="16127" width="9.140625" style="3"/>
    <col min="16128" max="16128" width="67" style="3" customWidth="1"/>
    <col min="16129" max="16129" width="29.7109375" style="3" customWidth="1"/>
    <col min="16130" max="16130" width="20.7109375" style="3" customWidth="1"/>
    <col min="16131" max="16132" width="0" style="3" hidden="1" customWidth="1"/>
    <col min="16133" max="16384" width="9.140625" style="3"/>
  </cols>
  <sheetData>
    <row r="1" spans="1:21" s="1" customFormat="1" ht="15.75" x14ac:dyDescent="0.25">
      <c r="E1" s="2"/>
      <c r="G1" s="2"/>
      <c r="I1" s="2"/>
      <c r="K1" s="2"/>
      <c r="M1" s="2"/>
      <c r="O1" s="2"/>
      <c r="R1" s="42" t="s">
        <v>148</v>
      </c>
      <c r="S1" s="42" t="s">
        <v>142</v>
      </c>
      <c r="T1" s="48"/>
      <c r="U1" s="48"/>
    </row>
    <row r="2" spans="1:21" s="1" customFormat="1" ht="15.75" x14ac:dyDescent="0.25">
      <c r="E2" s="2"/>
      <c r="G2" s="2"/>
      <c r="I2" s="2"/>
      <c r="K2" s="2"/>
      <c r="M2" s="2"/>
      <c r="O2" s="2"/>
      <c r="R2" s="42" t="s">
        <v>0</v>
      </c>
      <c r="S2" s="42" t="s">
        <v>0</v>
      </c>
      <c r="T2" s="48"/>
      <c r="U2" s="48"/>
    </row>
    <row r="3" spans="1:21" x14ac:dyDescent="0.25">
      <c r="R3" s="43" t="s">
        <v>1</v>
      </c>
      <c r="S3" s="43" t="s">
        <v>1</v>
      </c>
    </row>
    <row r="4" spans="1:21" s="1" customFormat="1" ht="15.75" x14ac:dyDescent="0.25">
      <c r="E4" s="2"/>
      <c r="G4" s="2"/>
      <c r="I4" s="2"/>
      <c r="K4" s="2"/>
      <c r="M4" s="2"/>
      <c r="O4" s="2"/>
      <c r="R4" s="42" t="s">
        <v>152</v>
      </c>
      <c r="S4" s="42" t="s">
        <v>141</v>
      </c>
      <c r="T4" s="48"/>
      <c r="U4" s="48"/>
    </row>
    <row r="6" spans="1:21" ht="15" customHeight="1" x14ac:dyDescent="0.25">
      <c r="A6" s="56" t="s">
        <v>138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</row>
    <row r="7" spans="1:21" ht="23.25" customHeight="1" x14ac:dyDescent="0.25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</row>
    <row r="8" spans="1:21" ht="18.75" customHeight="1" x14ac:dyDescent="0.25">
      <c r="A8" s="58" t="s">
        <v>2</v>
      </c>
      <c r="B8" s="59" t="s">
        <v>3</v>
      </c>
      <c r="C8" s="55" t="s">
        <v>4</v>
      </c>
      <c r="D8" s="60" t="s">
        <v>5</v>
      </c>
      <c r="E8" s="55"/>
      <c r="F8" s="60" t="s">
        <v>6</v>
      </c>
      <c r="G8" s="55"/>
      <c r="H8" s="60" t="s">
        <v>7</v>
      </c>
      <c r="I8" s="55"/>
      <c r="J8" s="60" t="s">
        <v>8</v>
      </c>
      <c r="K8" s="55"/>
      <c r="L8" s="60" t="s">
        <v>9</v>
      </c>
      <c r="M8" s="55"/>
      <c r="N8" s="60" t="s">
        <v>10</v>
      </c>
      <c r="O8" s="55" t="s">
        <v>11</v>
      </c>
      <c r="P8" s="55" t="s">
        <v>143</v>
      </c>
      <c r="Q8" s="55" t="s">
        <v>144</v>
      </c>
      <c r="R8" s="55" t="s">
        <v>130</v>
      </c>
      <c r="S8" s="55" t="s">
        <v>143</v>
      </c>
      <c r="T8" s="55" t="s">
        <v>144</v>
      </c>
      <c r="U8" s="55" t="s">
        <v>133</v>
      </c>
    </row>
    <row r="9" spans="1:21" ht="36.75" customHeight="1" x14ac:dyDescent="0.25">
      <c r="A9" s="58"/>
      <c r="B9" s="59"/>
      <c r="C9" s="55"/>
      <c r="D9" s="61"/>
      <c r="E9" s="55"/>
      <c r="F9" s="61"/>
      <c r="G9" s="55"/>
      <c r="H9" s="61"/>
      <c r="I9" s="55"/>
      <c r="J9" s="61"/>
      <c r="K9" s="55"/>
      <c r="L9" s="61"/>
      <c r="M9" s="55"/>
      <c r="N9" s="61"/>
      <c r="O9" s="55"/>
      <c r="P9" s="55"/>
      <c r="Q9" s="55"/>
      <c r="R9" s="55"/>
      <c r="S9" s="55"/>
      <c r="T9" s="55"/>
      <c r="U9" s="55"/>
    </row>
    <row r="10" spans="1:21" s="8" customFormat="1" x14ac:dyDescent="0.25">
      <c r="A10" s="4">
        <v>1</v>
      </c>
      <c r="B10" s="5">
        <v>2</v>
      </c>
      <c r="C10" s="6" t="s">
        <v>12</v>
      </c>
      <c r="D10" s="7"/>
      <c r="E10" s="6" t="s">
        <v>12</v>
      </c>
      <c r="F10" s="7"/>
      <c r="G10" s="6" t="s">
        <v>12</v>
      </c>
      <c r="H10" s="7"/>
      <c r="I10" s="6" t="s">
        <v>12</v>
      </c>
      <c r="J10" s="7"/>
      <c r="K10" s="6" t="s">
        <v>12</v>
      </c>
      <c r="L10" s="7">
        <v>4</v>
      </c>
      <c r="M10" s="6" t="s">
        <v>13</v>
      </c>
      <c r="N10" s="7">
        <v>4</v>
      </c>
      <c r="O10" s="6" t="s">
        <v>13</v>
      </c>
      <c r="P10" s="6" t="s">
        <v>12</v>
      </c>
      <c r="Q10" s="50"/>
      <c r="R10" s="53"/>
      <c r="S10" s="53" t="s">
        <v>118</v>
      </c>
      <c r="T10" s="53" t="s">
        <v>12</v>
      </c>
      <c r="U10" s="53" t="s">
        <v>12</v>
      </c>
    </row>
    <row r="11" spans="1:21" ht="28.5" x14ac:dyDescent="0.25">
      <c r="A11" s="9" t="s">
        <v>14</v>
      </c>
      <c r="B11" s="10" t="s">
        <v>15</v>
      </c>
      <c r="C11" s="11">
        <f>SUM(C12+C17+C22)</f>
        <v>97965</v>
      </c>
      <c r="D11" s="11">
        <f t="shared" ref="D11" si="0">SUM(D12+D17+D22)</f>
        <v>0</v>
      </c>
      <c r="E11" s="12">
        <f t="shared" ref="E11:E63" si="1">SUM(C11+D11)</f>
        <v>97965</v>
      </c>
      <c r="F11" s="11">
        <f t="shared" ref="F11" si="2">SUM(F12+F17+F22)</f>
        <v>0</v>
      </c>
      <c r="G11" s="12">
        <f>SUM(E11:F11)</f>
        <v>97965</v>
      </c>
      <c r="H11" s="11">
        <f t="shared" ref="H11:J11" si="3">SUM(H12+H17+H22)</f>
        <v>0</v>
      </c>
      <c r="I11" s="12">
        <f>SUM(G11:H11)</f>
        <v>97965</v>
      </c>
      <c r="J11" s="11">
        <f t="shared" si="3"/>
        <v>0</v>
      </c>
      <c r="K11" s="12">
        <f>SUM(I11:J11)</f>
        <v>97965</v>
      </c>
      <c r="L11" s="11">
        <f t="shared" ref="L11:N11" si="4">SUM(L12+L17+L22)</f>
        <v>0</v>
      </c>
      <c r="M11" s="12">
        <f>SUM(K11:L11)</f>
        <v>97965</v>
      </c>
      <c r="N11" s="11">
        <f t="shared" si="4"/>
        <v>0</v>
      </c>
      <c r="O11" s="12">
        <f>SUM(M11:N11)</f>
        <v>97965</v>
      </c>
      <c r="P11" s="44">
        <f t="shared" ref="P11:T11" si="5">SUM(P12+P17+P22)</f>
        <v>171283.20000000001</v>
      </c>
      <c r="Q11" s="44">
        <f t="shared" si="5"/>
        <v>-105382</v>
      </c>
      <c r="R11" s="44">
        <f>SUM(R12+R17+R22)</f>
        <v>131283.20000000001</v>
      </c>
      <c r="S11" s="44">
        <f t="shared" si="5"/>
        <v>132800</v>
      </c>
      <c r="T11" s="11">
        <f t="shared" si="5"/>
        <v>-13716</v>
      </c>
      <c r="U11" s="44">
        <f>SUM(U12+U17+U22)</f>
        <v>132800</v>
      </c>
    </row>
    <row r="12" spans="1:21" ht="42.75" x14ac:dyDescent="0.25">
      <c r="A12" s="9" t="s">
        <v>16</v>
      </c>
      <c r="B12" s="10" t="s">
        <v>17</v>
      </c>
      <c r="C12" s="11">
        <f>C14</f>
        <v>0</v>
      </c>
      <c r="D12" s="11">
        <f t="shared" ref="D12" si="6">D14</f>
        <v>0</v>
      </c>
      <c r="E12" s="12">
        <f t="shared" si="1"/>
        <v>0</v>
      </c>
      <c r="F12" s="11">
        <f t="shared" ref="F12" si="7">F14</f>
        <v>0</v>
      </c>
      <c r="G12" s="12">
        <f t="shared" ref="G12:G63" si="8">SUM(E12:F12)</f>
        <v>0</v>
      </c>
      <c r="H12" s="11">
        <f t="shared" ref="H12:J12" si="9">H14</f>
        <v>0</v>
      </c>
      <c r="I12" s="12">
        <f t="shared" ref="I12:I63" si="10">SUM(G12:H12)</f>
        <v>0</v>
      </c>
      <c r="J12" s="11">
        <f t="shared" si="9"/>
        <v>0</v>
      </c>
      <c r="K12" s="12">
        <f t="shared" ref="K12:K63" si="11">SUM(I12:J12)</f>
        <v>0</v>
      </c>
      <c r="L12" s="11">
        <f t="shared" ref="L12:N12" si="12">L14</f>
        <v>0</v>
      </c>
      <c r="M12" s="12">
        <f t="shared" ref="M12:M63" si="13">SUM(K12:L12)</f>
        <v>0</v>
      </c>
      <c r="N12" s="11">
        <f t="shared" si="12"/>
        <v>0</v>
      </c>
      <c r="O12" s="12">
        <f t="shared" ref="O12:O63" si="14">SUM(M12:N12)</f>
        <v>0</v>
      </c>
      <c r="P12" s="44">
        <f t="shared" ref="P12:U12" si="15">P14</f>
        <v>0</v>
      </c>
      <c r="Q12" s="44">
        <f t="shared" si="15"/>
        <v>0</v>
      </c>
      <c r="R12" s="44">
        <f t="shared" si="15"/>
        <v>0</v>
      </c>
      <c r="S12" s="44">
        <f t="shared" si="15"/>
        <v>0</v>
      </c>
      <c r="T12" s="11">
        <f t="shared" si="15"/>
        <v>0</v>
      </c>
      <c r="U12" s="44">
        <f t="shared" si="15"/>
        <v>0</v>
      </c>
    </row>
    <row r="13" spans="1:21" ht="45" x14ac:dyDescent="0.25">
      <c r="A13" s="13" t="s">
        <v>18</v>
      </c>
      <c r="B13" s="14" t="s">
        <v>19</v>
      </c>
      <c r="C13" s="15" t="s">
        <v>20</v>
      </c>
      <c r="D13" s="16"/>
      <c r="E13" s="12">
        <f t="shared" si="1"/>
        <v>0</v>
      </c>
      <c r="F13" s="16"/>
      <c r="G13" s="12">
        <f t="shared" si="8"/>
        <v>0</v>
      </c>
      <c r="H13" s="16"/>
      <c r="I13" s="12">
        <f t="shared" si="10"/>
        <v>0</v>
      </c>
      <c r="J13" s="16"/>
      <c r="K13" s="12">
        <f t="shared" si="11"/>
        <v>0</v>
      </c>
      <c r="L13" s="17"/>
      <c r="M13" s="12">
        <f t="shared" si="13"/>
        <v>0</v>
      </c>
      <c r="N13" s="17"/>
      <c r="O13" s="12">
        <f t="shared" si="14"/>
        <v>0</v>
      </c>
      <c r="P13" s="14" t="s">
        <v>20</v>
      </c>
      <c r="Q13" s="14"/>
      <c r="R13" s="14" t="s">
        <v>20</v>
      </c>
      <c r="S13" s="14" t="s">
        <v>20</v>
      </c>
      <c r="T13" s="15" t="s">
        <v>20</v>
      </c>
      <c r="U13" s="14" t="s">
        <v>20</v>
      </c>
    </row>
    <row r="14" spans="1:21" ht="45" x14ac:dyDescent="0.25">
      <c r="A14" s="13" t="s">
        <v>21</v>
      </c>
      <c r="B14" s="14" t="s">
        <v>22</v>
      </c>
      <c r="C14" s="12">
        <f>C16</f>
        <v>0</v>
      </c>
      <c r="D14" s="12">
        <f t="shared" ref="D14" si="16">D16</f>
        <v>0</v>
      </c>
      <c r="E14" s="12">
        <f t="shared" si="1"/>
        <v>0</v>
      </c>
      <c r="F14" s="12">
        <f t="shared" ref="F14" si="17">F16</f>
        <v>0</v>
      </c>
      <c r="G14" s="12">
        <f t="shared" si="8"/>
        <v>0</v>
      </c>
      <c r="H14" s="12">
        <f t="shared" ref="H14:J14" si="18">H16</f>
        <v>0</v>
      </c>
      <c r="I14" s="12">
        <f t="shared" si="10"/>
        <v>0</v>
      </c>
      <c r="J14" s="12">
        <f t="shared" si="18"/>
        <v>0</v>
      </c>
      <c r="K14" s="12">
        <f t="shared" si="11"/>
        <v>0</v>
      </c>
      <c r="L14" s="12">
        <f t="shared" ref="L14:N14" si="19">L16</f>
        <v>0</v>
      </c>
      <c r="M14" s="12">
        <f t="shared" si="13"/>
        <v>0</v>
      </c>
      <c r="N14" s="12">
        <f t="shared" si="19"/>
        <v>0</v>
      </c>
      <c r="O14" s="12">
        <f t="shared" si="14"/>
        <v>0</v>
      </c>
      <c r="P14" s="45">
        <f>P16</f>
        <v>0</v>
      </c>
      <c r="Q14" s="45"/>
      <c r="R14" s="45">
        <f>R16</f>
        <v>0</v>
      </c>
      <c r="S14" s="45">
        <f>S16</f>
        <v>0</v>
      </c>
      <c r="T14" s="12">
        <f>T16</f>
        <v>0</v>
      </c>
      <c r="U14" s="45">
        <f>U16</f>
        <v>0</v>
      </c>
    </row>
    <row r="15" spans="1:21" ht="45" x14ac:dyDescent="0.25">
      <c r="A15" s="13" t="s">
        <v>23</v>
      </c>
      <c r="B15" s="14" t="s">
        <v>24</v>
      </c>
      <c r="C15" s="18">
        <f>SUM(C16)</f>
        <v>0</v>
      </c>
      <c r="D15" s="16"/>
      <c r="E15" s="12">
        <f t="shared" si="1"/>
        <v>0</v>
      </c>
      <c r="F15" s="16"/>
      <c r="G15" s="12">
        <f t="shared" si="8"/>
        <v>0</v>
      </c>
      <c r="H15" s="16"/>
      <c r="I15" s="12">
        <f t="shared" si="10"/>
        <v>0</v>
      </c>
      <c r="J15" s="16"/>
      <c r="K15" s="12">
        <f t="shared" si="11"/>
        <v>0</v>
      </c>
      <c r="L15" s="17"/>
      <c r="M15" s="12">
        <f t="shared" si="13"/>
        <v>0</v>
      </c>
      <c r="N15" s="17"/>
      <c r="O15" s="12">
        <f t="shared" si="14"/>
        <v>0</v>
      </c>
      <c r="P15" s="45">
        <f>SUM(P16)</f>
        <v>0</v>
      </c>
      <c r="Q15" s="45"/>
      <c r="R15" s="45">
        <f>SUM(R16)</f>
        <v>0</v>
      </c>
      <c r="S15" s="45">
        <f>SUM(S16)</f>
        <v>0</v>
      </c>
      <c r="T15" s="18">
        <f>SUM(T16)</f>
        <v>0</v>
      </c>
      <c r="U15" s="45">
        <f>SUM(U16)</f>
        <v>0</v>
      </c>
    </row>
    <row r="16" spans="1:21" ht="45" x14ac:dyDescent="0.25">
      <c r="A16" s="13" t="s">
        <v>25</v>
      </c>
      <c r="B16" s="14" t="s">
        <v>26</v>
      </c>
      <c r="C16" s="18">
        <v>0</v>
      </c>
      <c r="D16" s="18">
        <v>0</v>
      </c>
      <c r="E16" s="12">
        <f t="shared" si="1"/>
        <v>0</v>
      </c>
      <c r="F16" s="18">
        <v>0</v>
      </c>
      <c r="G16" s="12">
        <f t="shared" si="8"/>
        <v>0</v>
      </c>
      <c r="H16" s="18">
        <v>0</v>
      </c>
      <c r="I16" s="12">
        <f t="shared" si="10"/>
        <v>0</v>
      </c>
      <c r="J16" s="18">
        <v>0</v>
      </c>
      <c r="K16" s="12">
        <f t="shared" si="11"/>
        <v>0</v>
      </c>
      <c r="L16" s="18">
        <v>0</v>
      </c>
      <c r="M16" s="12">
        <f t="shared" si="13"/>
        <v>0</v>
      </c>
      <c r="N16" s="18">
        <v>0</v>
      </c>
      <c r="O16" s="12">
        <f t="shared" si="14"/>
        <v>0</v>
      </c>
      <c r="P16" s="45">
        <v>0</v>
      </c>
      <c r="Q16" s="45"/>
      <c r="R16" s="45">
        <v>0</v>
      </c>
      <c r="S16" s="45">
        <v>0</v>
      </c>
      <c r="T16" s="18">
        <v>0</v>
      </c>
      <c r="U16" s="45">
        <v>0</v>
      </c>
    </row>
    <row r="17" spans="1:21" ht="28.5" x14ac:dyDescent="0.25">
      <c r="A17" s="9" t="s">
        <v>27</v>
      </c>
      <c r="B17" s="10" t="s">
        <v>28</v>
      </c>
      <c r="C17" s="11">
        <f>SUM(C18+C20)</f>
        <v>97965</v>
      </c>
      <c r="D17" s="11">
        <f t="shared" ref="D17" si="20">SUM(D18+D20)</f>
        <v>0</v>
      </c>
      <c r="E17" s="12">
        <f t="shared" si="1"/>
        <v>97965</v>
      </c>
      <c r="F17" s="11">
        <f t="shared" ref="F17" si="21">SUM(F18+F20)</f>
        <v>0</v>
      </c>
      <c r="G17" s="12">
        <f t="shared" si="8"/>
        <v>97965</v>
      </c>
      <c r="H17" s="11">
        <f t="shared" ref="H17:J17" si="22">SUM(H18+H20)</f>
        <v>0</v>
      </c>
      <c r="I17" s="12">
        <f t="shared" si="10"/>
        <v>97965</v>
      </c>
      <c r="J17" s="11">
        <f t="shared" si="22"/>
        <v>0</v>
      </c>
      <c r="K17" s="12">
        <f t="shared" si="11"/>
        <v>97965</v>
      </c>
      <c r="L17" s="11">
        <f t="shared" ref="L17:N17" si="23">SUM(L18+L20)</f>
        <v>0</v>
      </c>
      <c r="M17" s="12">
        <f t="shared" si="13"/>
        <v>97965</v>
      </c>
      <c r="N17" s="11">
        <f t="shared" si="23"/>
        <v>0</v>
      </c>
      <c r="O17" s="12">
        <f t="shared" si="14"/>
        <v>97965</v>
      </c>
      <c r="P17" s="44">
        <f t="shared" ref="P17:T17" si="24">SUM(P18+P20)</f>
        <v>171283.20000000001</v>
      </c>
      <c r="Q17" s="44">
        <f t="shared" si="24"/>
        <v>0</v>
      </c>
      <c r="R17" s="44">
        <f>SUM(R18+R20)</f>
        <v>236665.2</v>
      </c>
      <c r="S17" s="44">
        <f t="shared" si="24"/>
        <v>132800</v>
      </c>
      <c r="T17" s="11">
        <f t="shared" si="24"/>
        <v>0</v>
      </c>
      <c r="U17" s="44">
        <f>SUM(U18+U20)</f>
        <v>146516</v>
      </c>
    </row>
    <row r="18" spans="1:21" ht="30" x14ac:dyDescent="0.25">
      <c r="A18" s="13" t="s">
        <v>29</v>
      </c>
      <c r="B18" s="14" t="s">
        <v>30</v>
      </c>
      <c r="C18" s="18">
        <f>SUM(C19)</f>
        <v>193716.5</v>
      </c>
      <c r="D18" s="18">
        <f t="shared" ref="D18:N18" si="25">SUM(D19)</f>
        <v>0</v>
      </c>
      <c r="E18" s="12">
        <f t="shared" si="1"/>
        <v>193716.5</v>
      </c>
      <c r="F18" s="18">
        <f t="shared" si="25"/>
        <v>0</v>
      </c>
      <c r="G18" s="12">
        <f t="shared" si="8"/>
        <v>193716.5</v>
      </c>
      <c r="H18" s="18">
        <f t="shared" si="25"/>
        <v>0</v>
      </c>
      <c r="I18" s="12">
        <f t="shared" si="10"/>
        <v>193716.5</v>
      </c>
      <c r="J18" s="18">
        <f t="shared" si="25"/>
        <v>0</v>
      </c>
      <c r="K18" s="12">
        <f t="shared" si="11"/>
        <v>193716.5</v>
      </c>
      <c r="L18" s="18">
        <f t="shared" si="25"/>
        <v>0</v>
      </c>
      <c r="M18" s="12">
        <f t="shared" si="13"/>
        <v>193716.5</v>
      </c>
      <c r="N18" s="18">
        <f t="shared" si="25"/>
        <v>0</v>
      </c>
      <c r="O18" s="12">
        <f t="shared" si="14"/>
        <v>193716.5</v>
      </c>
      <c r="P18" s="45">
        <f>SUM(P19)</f>
        <v>381597.7</v>
      </c>
      <c r="Q18" s="45">
        <f>Q19</f>
        <v>0</v>
      </c>
      <c r="R18" s="45">
        <f>R19</f>
        <v>356123.7</v>
      </c>
      <c r="S18" s="45">
        <f>SUM(S19)</f>
        <v>384083.20000000001</v>
      </c>
      <c r="T18" s="18">
        <f>SUM(T19)</f>
        <v>0</v>
      </c>
      <c r="U18" s="45">
        <f>SUM(U19)</f>
        <v>483541.7</v>
      </c>
    </row>
    <row r="19" spans="1:21" ht="30" x14ac:dyDescent="0.25">
      <c r="A19" s="13" t="s">
        <v>31</v>
      </c>
      <c r="B19" s="14" t="s">
        <v>128</v>
      </c>
      <c r="C19" s="18">
        <v>193716.5</v>
      </c>
      <c r="D19" s="16"/>
      <c r="E19" s="12">
        <f t="shared" si="1"/>
        <v>193716.5</v>
      </c>
      <c r="F19" s="16"/>
      <c r="G19" s="12">
        <f t="shared" si="8"/>
        <v>193716.5</v>
      </c>
      <c r="H19" s="19"/>
      <c r="I19" s="12">
        <f t="shared" si="10"/>
        <v>193716.5</v>
      </c>
      <c r="J19" s="19"/>
      <c r="K19" s="12">
        <f t="shared" si="11"/>
        <v>193716.5</v>
      </c>
      <c r="L19" s="17"/>
      <c r="M19" s="12">
        <f t="shared" si="13"/>
        <v>193716.5</v>
      </c>
      <c r="N19" s="17"/>
      <c r="O19" s="12">
        <f t="shared" si="14"/>
        <v>193716.5</v>
      </c>
      <c r="P19" s="45">
        <f>130314.5+131283.2+70000+50000</f>
        <v>381597.7</v>
      </c>
      <c r="Q19" s="45"/>
      <c r="R19" s="45">
        <v>356123.7</v>
      </c>
      <c r="S19" s="45">
        <f>131283.2+132800+70000+50000</f>
        <v>384083.20000000001</v>
      </c>
      <c r="T19" s="18"/>
      <c r="U19" s="45">
        <v>483541.7</v>
      </c>
    </row>
    <row r="20" spans="1:21" ht="30" x14ac:dyDescent="0.25">
      <c r="A20" s="13" t="s">
        <v>32</v>
      </c>
      <c r="B20" s="14" t="s">
        <v>33</v>
      </c>
      <c r="C20" s="18">
        <f>SUM(C21)</f>
        <v>-95751.5</v>
      </c>
      <c r="D20" s="18">
        <f t="shared" ref="D20:N20" si="26">SUM(D21)</f>
        <v>0</v>
      </c>
      <c r="E20" s="12">
        <f t="shared" si="1"/>
        <v>-95751.5</v>
      </c>
      <c r="F20" s="18">
        <f t="shared" si="26"/>
        <v>0</v>
      </c>
      <c r="G20" s="12">
        <f t="shared" si="8"/>
        <v>-95751.5</v>
      </c>
      <c r="H20" s="18">
        <f t="shared" si="26"/>
        <v>0</v>
      </c>
      <c r="I20" s="12">
        <f t="shared" si="10"/>
        <v>-95751.5</v>
      </c>
      <c r="J20" s="18">
        <f t="shared" si="26"/>
        <v>0</v>
      </c>
      <c r="K20" s="12">
        <f t="shared" si="11"/>
        <v>-95751.5</v>
      </c>
      <c r="L20" s="18">
        <f t="shared" si="26"/>
        <v>0</v>
      </c>
      <c r="M20" s="12">
        <f t="shared" si="13"/>
        <v>-95751.5</v>
      </c>
      <c r="N20" s="18">
        <f t="shared" si="26"/>
        <v>0</v>
      </c>
      <c r="O20" s="12">
        <f t="shared" si="14"/>
        <v>-95751.5</v>
      </c>
      <c r="P20" s="45">
        <f>SUM(P21)</f>
        <v>-210314.5</v>
      </c>
      <c r="Q20" s="45">
        <f>Q21</f>
        <v>0</v>
      </c>
      <c r="R20" s="45">
        <f>R21</f>
        <v>-119458.5</v>
      </c>
      <c r="S20" s="45">
        <f>SUM(S21)</f>
        <v>-251283.20000000001</v>
      </c>
      <c r="T20" s="18">
        <f>SUM(T21)</f>
        <v>0</v>
      </c>
      <c r="U20" s="45">
        <f>SUM(U21)</f>
        <v>-337025.7</v>
      </c>
    </row>
    <row r="21" spans="1:21" ht="30" x14ac:dyDescent="0.25">
      <c r="A21" s="13" t="s">
        <v>34</v>
      </c>
      <c r="B21" s="14" t="s">
        <v>129</v>
      </c>
      <c r="C21" s="18">
        <v>-95751.5</v>
      </c>
      <c r="D21" s="16"/>
      <c r="E21" s="12">
        <f t="shared" si="1"/>
        <v>-95751.5</v>
      </c>
      <c r="F21" s="16"/>
      <c r="G21" s="12">
        <f t="shared" si="8"/>
        <v>-95751.5</v>
      </c>
      <c r="H21" s="19"/>
      <c r="I21" s="12">
        <f t="shared" si="10"/>
        <v>-95751.5</v>
      </c>
      <c r="J21" s="19"/>
      <c r="K21" s="12">
        <f t="shared" si="11"/>
        <v>-95751.5</v>
      </c>
      <c r="L21" s="17"/>
      <c r="M21" s="12">
        <f t="shared" si="13"/>
        <v>-95751.5</v>
      </c>
      <c r="N21" s="17"/>
      <c r="O21" s="12">
        <f t="shared" si="14"/>
        <v>-95751.5</v>
      </c>
      <c r="P21" s="45">
        <f>-пр6!C17-30000-50000</f>
        <v>-210314.5</v>
      </c>
      <c r="Q21" s="45"/>
      <c r="R21" s="45">
        <v>-119458.5</v>
      </c>
      <c r="S21" s="45">
        <f>-131283.2-70000-50000</f>
        <v>-251283.20000000001</v>
      </c>
      <c r="T21" s="18"/>
      <c r="U21" s="45">
        <v>-337025.7</v>
      </c>
    </row>
    <row r="22" spans="1:21" s="23" customFormat="1" ht="28.5" x14ac:dyDescent="0.25">
      <c r="A22" s="20" t="s">
        <v>35</v>
      </c>
      <c r="B22" s="21" t="s">
        <v>36</v>
      </c>
      <c r="C22" s="22">
        <f>C23+C25</f>
        <v>0</v>
      </c>
      <c r="D22" s="22">
        <f t="shared" ref="D22" si="27">D23+D25</f>
        <v>0</v>
      </c>
      <c r="E22" s="12">
        <f t="shared" si="1"/>
        <v>0</v>
      </c>
      <c r="F22" s="22">
        <f t="shared" ref="F22" si="28">F23+F25</f>
        <v>0</v>
      </c>
      <c r="G22" s="12">
        <f t="shared" si="8"/>
        <v>0</v>
      </c>
      <c r="H22" s="22">
        <f t="shared" ref="H22:J22" si="29">H23+H25</f>
        <v>0</v>
      </c>
      <c r="I22" s="12">
        <f t="shared" si="10"/>
        <v>0</v>
      </c>
      <c r="J22" s="22">
        <f t="shared" si="29"/>
        <v>0</v>
      </c>
      <c r="K22" s="12">
        <f t="shared" si="11"/>
        <v>0</v>
      </c>
      <c r="L22" s="22">
        <f t="shared" ref="L22:N22" si="30">L23+L25</f>
        <v>0</v>
      </c>
      <c r="M22" s="12">
        <f t="shared" si="13"/>
        <v>0</v>
      </c>
      <c r="N22" s="22">
        <f t="shared" si="30"/>
        <v>0</v>
      </c>
      <c r="O22" s="12">
        <f t="shared" si="14"/>
        <v>0</v>
      </c>
      <c r="P22" s="44">
        <f t="shared" ref="P22:U22" si="31">P23+P25</f>
        <v>0</v>
      </c>
      <c r="Q22" s="44">
        <f t="shared" si="31"/>
        <v>-105382</v>
      </c>
      <c r="R22" s="44">
        <f t="shared" si="31"/>
        <v>-105382</v>
      </c>
      <c r="S22" s="44">
        <f t="shared" si="31"/>
        <v>0</v>
      </c>
      <c r="T22" s="11">
        <f t="shared" si="31"/>
        <v>-13716</v>
      </c>
      <c r="U22" s="44">
        <f t="shared" si="31"/>
        <v>-13716</v>
      </c>
    </row>
    <row r="23" spans="1:21" s="23" customFormat="1" ht="30" x14ac:dyDescent="0.25">
      <c r="A23" s="24" t="s">
        <v>37</v>
      </c>
      <c r="B23" s="25" t="s">
        <v>38</v>
      </c>
      <c r="C23" s="26">
        <f>C24</f>
        <v>0</v>
      </c>
      <c r="D23" s="26">
        <f t="shared" ref="D23:N23" si="32">D24</f>
        <v>0</v>
      </c>
      <c r="E23" s="12">
        <f t="shared" si="1"/>
        <v>0</v>
      </c>
      <c r="F23" s="26">
        <f t="shared" si="32"/>
        <v>0</v>
      </c>
      <c r="G23" s="12">
        <f t="shared" si="8"/>
        <v>0</v>
      </c>
      <c r="H23" s="26">
        <f t="shared" si="32"/>
        <v>0</v>
      </c>
      <c r="I23" s="12">
        <f t="shared" si="10"/>
        <v>0</v>
      </c>
      <c r="J23" s="26">
        <f t="shared" si="32"/>
        <v>0</v>
      </c>
      <c r="K23" s="12">
        <f t="shared" si="11"/>
        <v>0</v>
      </c>
      <c r="L23" s="26">
        <f t="shared" si="32"/>
        <v>0</v>
      </c>
      <c r="M23" s="12">
        <f t="shared" si="13"/>
        <v>0</v>
      </c>
      <c r="N23" s="26">
        <f t="shared" si="32"/>
        <v>0</v>
      </c>
      <c r="O23" s="12">
        <f t="shared" si="14"/>
        <v>0</v>
      </c>
      <c r="P23" s="45">
        <f>P24</f>
        <v>0</v>
      </c>
      <c r="Q23" s="45">
        <f t="shared" ref="Q23:R23" si="33">Q24</f>
        <v>0</v>
      </c>
      <c r="R23" s="45">
        <f t="shared" si="33"/>
        <v>0</v>
      </c>
      <c r="S23" s="45">
        <f>S24</f>
        <v>0</v>
      </c>
      <c r="T23" s="45">
        <f>T24</f>
        <v>0</v>
      </c>
      <c r="U23" s="45">
        <f>U24</f>
        <v>0</v>
      </c>
    </row>
    <row r="24" spans="1:21" s="23" customFormat="1" ht="30" x14ac:dyDescent="0.25">
      <c r="A24" s="24" t="s">
        <v>39</v>
      </c>
      <c r="B24" s="25" t="s">
        <v>126</v>
      </c>
      <c r="C24" s="26"/>
      <c r="D24" s="27"/>
      <c r="E24" s="12">
        <f t="shared" si="1"/>
        <v>0</v>
      </c>
      <c r="F24" s="27"/>
      <c r="G24" s="12">
        <f t="shared" si="8"/>
        <v>0</v>
      </c>
      <c r="H24" s="27"/>
      <c r="I24" s="12">
        <f t="shared" si="10"/>
        <v>0</v>
      </c>
      <c r="J24" s="27"/>
      <c r="K24" s="12">
        <f t="shared" si="11"/>
        <v>0</v>
      </c>
      <c r="L24" s="28"/>
      <c r="M24" s="12">
        <f t="shared" si="13"/>
        <v>0</v>
      </c>
      <c r="N24" s="28"/>
      <c r="O24" s="12">
        <f t="shared" si="14"/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</row>
    <row r="25" spans="1:21" s="23" customFormat="1" ht="45" x14ac:dyDescent="0.25">
      <c r="A25" s="24" t="s">
        <v>40</v>
      </c>
      <c r="B25" s="25" t="s">
        <v>41</v>
      </c>
      <c r="C25" s="26">
        <f>SUM(C26)</f>
        <v>0</v>
      </c>
      <c r="D25" s="26">
        <f t="shared" ref="D25:N25" si="34">SUM(D26)</f>
        <v>0</v>
      </c>
      <c r="E25" s="12">
        <f t="shared" si="1"/>
        <v>0</v>
      </c>
      <c r="F25" s="26">
        <f t="shared" si="34"/>
        <v>0</v>
      </c>
      <c r="G25" s="12">
        <f t="shared" si="8"/>
        <v>0</v>
      </c>
      <c r="H25" s="26">
        <f t="shared" si="34"/>
        <v>0</v>
      </c>
      <c r="I25" s="12">
        <f t="shared" si="10"/>
        <v>0</v>
      </c>
      <c r="J25" s="26">
        <f t="shared" si="34"/>
        <v>0</v>
      </c>
      <c r="K25" s="12">
        <f t="shared" si="11"/>
        <v>0</v>
      </c>
      <c r="L25" s="26">
        <f t="shared" si="34"/>
        <v>0</v>
      </c>
      <c r="M25" s="12">
        <f t="shared" si="13"/>
        <v>0</v>
      </c>
      <c r="N25" s="26">
        <f t="shared" si="34"/>
        <v>0</v>
      </c>
      <c r="O25" s="12">
        <f t="shared" si="14"/>
        <v>0</v>
      </c>
      <c r="P25" s="45">
        <f>SUM(P26)</f>
        <v>0</v>
      </c>
      <c r="Q25" s="45">
        <f>SUM(Q26)</f>
        <v>-105382</v>
      </c>
      <c r="R25" s="45">
        <f t="shared" ref="R25" si="35">SUM(R26)</f>
        <v>-105382</v>
      </c>
      <c r="S25" s="45">
        <f>SUM(S26)</f>
        <v>0</v>
      </c>
      <c r="T25" s="18">
        <f>SUM(T26)</f>
        <v>-13716</v>
      </c>
      <c r="U25" s="45">
        <f>SUM(U26)</f>
        <v>-13716</v>
      </c>
    </row>
    <row r="26" spans="1:21" s="23" customFormat="1" ht="45" x14ac:dyDescent="0.25">
      <c r="A26" s="24" t="s">
        <v>42</v>
      </c>
      <c r="B26" s="25" t="s">
        <v>127</v>
      </c>
      <c r="C26" s="26"/>
      <c r="D26" s="29"/>
      <c r="E26" s="12">
        <f t="shared" si="1"/>
        <v>0</v>
      </c>
      <c r="F26" s="29"/>
      <c r="G26" s="12">
        <f t="shared" si="8"/>
        <v>0</v>
      </c>
      <c r="H26" s="29"/>
      <c r="I26" s="12">
        <f t="shared" si="10"/>
        <v>0</v>
      </c>
      <c r="J26" s="29"/>
      <c r="K26" s="12">
        <f t="shared" si="11"/>
        <v>0</v>
      </c>
      <c r="L26" s="28"/>
      <c r="M26" s="12">
        <f t="shared" si="13"/>
        <v>0</v>
      </c>
      <c r="N26" s="28"/>
      <c r="O26" s="12">
        <f t="shared" si="14"/>
        <v>0</v>
      </c>
      <c r="P26" s="45"/>
      <c r="Q26" s="45">
        <f>-13716-91666</f>
        <v>-105382</v>
      </c>
      <c r="R26" s="45">
        <f>P26+Q26</f>
        <v>-105382</v>
      </c>
      <c r="S26" s="45"/>
      <c r="T26" s="18">
        <v>-13716</v>
      </c>
      <c r="U26" s="45">
        <f>S26+T26</f>
        <v>-13716</v>
      </c>
    </row>
    <row r="27" spans="1:21" s="23" customFormat="1" ht="28.5" hidden="1" customHeight="1" x14ac:dyDescent="0.25">
      <c r="A27" s="20" t="s">
        <v>43</v>
      </c>
      <c r="B27" s="21" t="s">
        <v>44</v>
      </c>
      <c r="C27" s="22">
        <f>C28+C31+C34</f>
        <v>0</v>
      </c>
      <c r="D27" s="29"/>
      <c r="E27" s="12">
        <f t="shared" si="1"/>
        <v>0</v>
      </c>
      <c r="F27" s="29"/>
      <c r="G27" s="12">
        <f t="shared" si="8"/>
        <v>0</v>
      </c>
      <c r="H27" s="29"/>
      <c r="I27" s="12">
        <f t="shared" si="10"/>
        <v>0</v>
      </c>
      <c r="J27" s="29"/>
      <c r="K27" s="12">
        <f t="shared" si="11"/>
        <v>0</v>
      </c>
      <c r="L27" s="28"/>
      <c r="M27" s="12">
        <f t="shared" si="13"/>
        <v>0</v>
      </c>
      <c r="N27" s="28"/>
      <c r="O27" s="12">
        <f t="shared" si="14"/>
        <v>0</v>
      </c>
      <c r="P27" s="44">
        <f>P28+P31+P34</f>
        <v>0</v>
      </c>
      <c r="Q27" s="44"/>
      <c r="R27" s="44"/>
      <c r="S27" s="44">
        <f>S28+S31+S34</f>
        <v>0</v>
      </c>
      <c r="T27" s="11">
        <f>T28+T31+T34</f>
        <v>0</v>
      </c>
      <c r="U27" s="11">
        <f>U28+U31+U34</f>
        <v>0</v>
      </c>
    </row>
    <row r="28" spans="1:21" s="23" customFormat="1" ht="30" hidden="1" customHeight="1" x14ac:dyDescent="0.25">
      <c r="A28" s="24" t="s">
        <v>45</v>
      </c>
      <c r="B28" s="25" t="s">
        <v>46</v>
      </c>
      <c r="C28" s="26">
        <f>C29</f>
        <v>0</v>
      </c>
      <c r="D28" s="29"/>
      <c r="E28" s="12">
        <f t="shared" si="1"/>
        <v>0</v>
      </c>
      <c r="F28" s="29"/>
      <c r="G28" s="12">
        <f t="shared" si="8"/>
        <v>0</v>
      </c>
      <c r="H28" s="29"/>
      <c r="I28" s="12">
        <f t="shared" si="10"/>
        <v>0</v>
      </c>
      <c r="J28" s="29"/>
      <c r="K28" s="12">
        <f t="shared" si="11"/>
        <v>0</v>
      </c>
      <c r="L28" s="28"/>
      <c r="M28" s="12">
        <f t="shared" si="13"/>
        <v>0</v>
      </c>
      <c r="N28" s="28"/>
      <c r="O28" s="12">
        <f t="shared" si="14"/>
        <v>0</v>
      </c>
      <c r="P28" s="45">
        <f t="shared" ref="P28:U29" si="36">P29</f>
        <v>0</v>
      </c>
      <c r="Q28" s="45"/>
      <c r="R28" s="45"/>
      <c r="S28" s="45">
        <f t="shared" si="36"/>
        <v>0</v>
      </c>
      <c r="T28" s="18">
        <f t="shared" si="36"/>
        <v>0</v>
      </c>
      <c r="U28" s="18">
        <f t="shared" si="36"/>
        <v>0</v>
      </c>
    </row>
    <row r="29" spans="1:21" s="23" customFormat="1" ht="30" hidden="1" customHeight="1" x14ac:dyDescent="0.25">
      <c r="A29" s="24" t="s">
        <v>47</v>
      </c>
      <c r="B29" s="25" t="s">
        <v>48</v>
      </c>
      <c r="C29" s="26">
        <f>C30</f>
        <v>0</v>
      </c>
      <c r="D29" s="29"/>
      <c r="E29" s="12">
        <f t="shared" si="1"/>
        <v>0</v>
      </c>
      <c r="F29" s="29"/>
      <c r="G29" s="12">
        <f t="shared" si="8"/>
        <v>0</v>
      </c>
      <c r="H29" s="29"/>
      <c r="I29" s="12">
        <f t="shared" si="10"/>
        <v>0</v>
      </c>
      <c r="J29" s="29"/>
      <c r="K29" s="12">
        <f t="shared" si="11"/>
        <v>0</v>
      </c>
      <c r="L29" s="28"/>
      <c r="M29" s="12">
        <f t="shared" si="13"/>
        <v>0</v>
      </c>
      <c r="N29" s="28"/>
      <c r="O29" s="12">
        <f t="shared" si="14"/>
        <v>0</v>
      </c>
      <c r="P29" s="45">
        <f t="shared" si="36"/>
        <v>0</v>
      </c>
      <c r="Q29" s="45"/>
      <c r="R29" s="45"/>
      <c r="S29" s="45">
        <f t="shared" si="36"/>
        <v>0</v>
      </c>
      <c r="T29" s="18">
        <f t="shared" si="36"/>
        <v>0</v>
      </c>
      <c r="U29" s="18">
        <f t="shared" si="36"/>
        <v>0</v>
      </c>
    </row>
    <row r="30" spans="1:21" s="23" customFormat="1" ht="45" hidden="1" customHeight="1" x14ac:dyDescent="0.25">
      <c r="A30" s="24" t="s">
        <v>49</v>
      </c>
      <c r="B30" s="25" t="s">
        <v>50</v>
      </c>
      <c r="C30" s="26">
        <v>0</v>
      </c>
      <c r="D30" s="29"/>
      <c r="E30" s="12">
        <f t="shared" si="1"/>
        <v>0</v>
      </c>
      <c r="F30" s="29"/>
      <c r="G30" s="12">
        <f t="shared" si="8"/>
        <v>0</v>
      </c>
      <c r="H30" s="29"/>
      <c r="I30" s="12">
        <f t="shared" si="10"/>
        <v>0</v>
      </c>
      <c r="J30" s="29"/>
      <c r="K30" s="12">
        <f t="shared" si="11"/>
        <v>0</v>
      </c>
      <c r="L30" s="28"/>
      <c r="M30" s="12">
        <f t="shared" si="13"/>
        <v>0</v>
      </c>
      <c r="N30" s="28"/>
      <c r="O30" s="12">
        <f t="shared" si="14"/>
        <v>0</v>
      </c>
      <c r="P30" s="45">
        <v>0</v>
      </c>
      <c r="Q30" s="45"/>
      <c r="R30" s="45"/>
      <c r="S30" s="45">
        <v>0</v>
      </c>
      <c r="T30" s="18">
        <v>0</v>
      </c>
      <c r="U30" s="18">
        <v>0</v>
      </c>
    </row>
    <row r="31" spans="1:21" s="23" customFormat="1" ht="30" hidden="1" customHeight="1" x14ac:dyDescent="0.25">
      <c r="A31" s="24" t="s">
        <v>51</v>
      </c>
      <c r="B31" s="25" t="s">
        <v>52</v>
      </c>
      <c r="C31" s="26">
        <f>C32</f>
        <v>0</v>
      </c>
      <c r="D31" s="29"/>
      <c r="E31" s="12">
        <f t="shared" si="1"/>
        <v>0</v>
      </c>
      <c r="F31" s="29"/>
      <c r="G31" s="12">
        <f t="shared" si="8"/>
        <v>0</v>
      </c>
      <c r="H31" s="29"/>
      <c r="I31" s="12">
        <f t="shared" si="10"/>
        <v>0</v>
      </c>
      <c r="J31" s="29"/>
      <c r="K31" s="12">
        <f t="shared" si="11"/>
        <v>0</v>
      </c>
      <c r="L31" s="28"/>
      <c r="M31" s="12">
        <f t="shared" si="13"/>
        <v>0</v>
      </c>
      <c r="N31" s="28"/>
      <c r="O31" s="12">
        <f t="shared" si="14"/>
        <v>0</v>
      </c>
      <c r="P31" s="45">
        <f t="shared" ref="P31:U32" si="37">P32</f>
        <v>0</v>
      </c>
      <c r="Q31" s="45"/>
      <c r="R31" s="45"/>
      <c r="S31" s="45">
        <f t="shared" si="37"/>
        <v>0</v>
      </c>
      <c r="T31" s="18">
        <f t="shared" si="37"/>
        <v>0</v>
      </c>
      <c r="U31" s="18">
        <f t="shared" si="37"/>
        <v>0</v>
      </c>
    </row>
    <row r="32" spans="1:21" s="23" customFormat="1" ht="75" hidden="1" customHeight="1" x14ac:dyDescent="0.25">
      <c r="A32" s="24" t="s">
        <v>53</v>
      </c>
      <c r="B32" s="25" t="s">
        <v>54</v>
      </c>
      <c r="C32" s="26">
        <f>C33</f>
        <v>0</v>
      </c>
      <c r="D32" s="29"/>
      <c r="E32" s="12">
        <f t="shared" si="1"/>
        <v>0</v>
      </c>
      <c r="F32" s="29"/>
      <c r="G32" s="12">
        <f t="shared" si="8"/>
        <v>0</v>
      </c>
      <c r="H32" s="29"/>
      <c r="I32" s="12">
        <f t="shared" si="10"/>
        <v>0</v>
      </c>
      <c r="J32" s="29"/>
      <c r="K32" s="12">
        <f t="shared" si="11"/>
        <v>0</v>
      </c>
      <c r="L32" s="28"/>
      <c r="M32" s="12">
        <f t="shared" si="13"/>
        <v>0</v>
      </c>
      <c r="N32" s="28"/>
      <c r="O32" s="12">
        <f t="shared" si="14"/>
        <v>0</v>
      </c>
      <c r="P32" s="45">
        <f t="shared" si="37"/>
        <v>0</v>
      </c>
      <c r="Q32" s="45"/>
      <c r="R32" s="45"/>
      <c r="S32" s="45">
        <f t="shared" si="37"/>
        <v>0</v>
      </c>
      <c r="T32" s="18">
        <f t="shared" si="37"/>
        <v>0</v>
      </c>
      <c r="U32" s="18">
        <f t="shared" si="37"/>
        <v>0</v>
      </c>
    </row>
    <row r="33" spans="1:21" s="23" customFormat="1" ht="90" hidden="1" customHeight="1" x14ac:dyDescent="0.25">
      <c r="A33" s="24" t="s">
        <v>55</v>
      </c>
      <c r="B33" s="25" t="s">
        <v>56</v>
      </c>
      <c r="C33" s="26">
        <v>0</v>
      </c>
      <c r="D33" s="29"/>
      <c r="E33" s="12">
        <f t="shared" si="1"/>
        <v>0</v>
      </c>
      <c r="F33" s="29"/>
      <c r="G33" s="12">
        <f t="shared" si="8"/>
        <v>0</v>
      </c>
      <c r="H33" s="29"/>
      <c r="I33" s="12">
        <f t="shared" si="10"/>
        <v>0</v>
      </c>
      <c r="J33" s="29"/>
      <c r="K33" s="12">
        <f t="shared" si="11"/>
        <v>0</v>
      </c>
      <c r="L33" s="28"/>
      <c r="M33" s="12">
        <f t="shared" si="13"/>
        <v>0</v>
      </c>
      <c r="N33" s="28"/>
      <c r="O33" s="12">
        <f t="shared" si="14"/>
        <v>0</v>
      </c>
      <c r="P33" s="45">
        <v>0</v>
      </c>
      <c r="Q33" s="45"/>
      <c r="R33" s="45"/>
      <c r="S33" s="45">
        <v>0</v>
      </c>
      <c r="T33" s="18">
        <v>0</v>
      </c>
      <c r="U33" s="18">
        <v>0</v>
      </c>
    </row>
    <row r="34" spans="1:21" s="23" customFormat="1" ht="30" hidden="1" customHeight="1" x14ac:dyDescent="0.25">
      <c r="A34" s="24" t="s">
        <v>57</v>
      </c>
      <c r="B34" s="25" t="s">
        <v>58</v>
      </c>
      <c r="C34" s="26">
        <f>C35+C40</f>
        <v>0</v>
      </c>
      <c r="D34" s="29"/>
      <c r="E34" s="12">
        <f t="shared" si="1"/>
        <v>0</v>
      </c>
      <c r="F34" s="29"/>
      <c r="G34" s="12">
        <f t="shared" si="8"/>
        <v>0</v>
      </c>
      <c r="H34" s="29"/>
      <c r="I34" s="12">
        <f t="shared" si="10"/>
        <v>0</v>
      </c>
      <c r="J34" s="29"/>
      <c r="K34" s="12">
        <f t="shared" si="11"/>
        <v>0</v>
      </c>
      <c r="L34" s="28"/>
      <c r="M34" s="12">
        <f t="shared" si="13"/>
        <v>0</v>
      </c>
      <c r="N34" s="28"/>
      <c r="O34" s="12">
        <f t="shared" si="14"/>
        <v>0</v>
      </c>
      <c r="P34" s="45">
        <f>P35+P40</f>
        <v>0</v>
      </c>
      <c r="Q34" s="45"/>
      <c r="R34" s="45"/>
      <c r="S34" s="45">
        <f>S35+S40</f>
        <v>0</v>
      </c>
      <c r="T34" s="18">
        <f>T35+T40</f>
        <v>0</v>
      </c>
      <c r="U34" s="18">
        <f>U35+U40</f>
        <v>0</v>
      </c>
    </row>
    <row r="35" spans="1:21" s="23" customFormat="1" ht="30" hidden="1" customHeight="1" x14ac:dyDescent="0.25">
      <c r="A35" s="24" t="s">
        <v>59</v>
      </c>
      <c r="B35" s="25" t="s">
        <v>60</v>
      </c>
      <c r="C35" s="26">
        <f>C36+C38</f>
        <v>0</v>
      </c>
      <c r="D35" s="29"/>
      <c r="E35" s="12">
        <f t="shared" si="1"/>
        <v>0</v>
      </c>
      <c r="F35" s="29"/>
      <c r="G35" s="12">
        <f t="shared" si="8"/>
        <v>0</v>
      </c>
      <c r="H35" s="29"/>
      <c r="I35" s="12">
        <f t="shared" si="10"/>
        <v>0</v>
      </c>
      <c r="J35" s="29"/>
      <c r="K35" s="12">
        <f t="shared" si="11"/>
        <v>0</v>
      </c>
      <c r="L35" s="28"/>
      <c r="M35" s="12">
        <f t="shared" si="13"/>
        <v>0</v>
      </c>
      <c r="N35" s="28"/>
      <c r="O35" s="12">
        <f t="shared" si="14"/>
        <v>0</v>
      </c>
      <c r="P35" s="45">
        <f>P36+P38</f>
        <v>0</v>
      </c>
      <c r="Q35" s="45"/>
      <c r="R35" s="45"/>
      <c r="S35" s="45">
        <f>S36+S38</f>
        <v>0</v>
      </c>
      <c r="T35" s="18">
        <f>T36+T38</f>
        <v>0</v>
      </c>
      <c r="U35" s="18">
        <f>U36+U38</f>
        <v>0</v>
      </c>
    </row>
    <row r="36" spans="1:21" s="23" customFormat="1" ht="30" hidden="1" customHeight="1" x14ac:dyDescent="0.25">
      <c r="A36" s="24" t="s">
        <v>61</v>
      </c>
      <c r="B36" s="25" t="s">
        <v>62</v>
      </c>
      <c r="C36" s="26">
        <f>C37</f>
        <v>0</v>
      </c>
      <c r="D36" s="29"/>
      <c r="E36" s="12">
        <f t="shared" si="1"/>
        <v>0</v>
      </c>
      <c r="F36" s="29"/>
      <c r="G36" s="12">
        <f t="shared" si="8"/>
        <v>0</v>
      </c>
      <c r="H36" s="29"/>
      <c r="I36" s="12">
        <f t="shared" si="10"/>
        <v>0</v>
      </c>
      <c r="J36" s="29"/>
      <c r="K36" s="12">
        <f t="shared" si="11"/>
        <v>0</v>
      </c>
      <c r="L36" s="28"/>
      <c r="M36" s="12">
        <f t="shared" si="13"/>
        <v>0</v>
      </c>
      <c r="N36" s="28"/>
      <c r="O36" s="12">
        <f t="shared" si="14"/>
        <v>0</v>
      </c>
      <c r="P36" s="45">
        <f>P37</f>
        <v>0</v>
      </c>
      <c r="Q36" s="45"/>
      <c r="R36" s="45"/>
      <c r="S36" s="45">
        <f>S37</f>
        <v>0</v>
      </c>
      <c r="T36" s="18">
        <f>T37</f>
        <v>0</v>
      </c>
      <c r="U36" s="18">
        <f>U37</f>
        <v>0</v>
      </c>
    </row>
    <row r="37" spans="1:21" s="23" customFormat="1" ht="30" hidden="1" customHeight="1" x14ac:dyDescent="0.25">
      <c r="A37" s="24" t="s">
        <v>63</v>
      </c>
      <c r="B37" s="25" t="s">
        <v>64</v>
      </c>
      <c r="C37" s="26">
        <v>0</v>
      </c>
      <c r="D37" s="29"/>
      <c r="E37" s="12">
        <f t="shared" si="1"/>
        <v>0</v>
      </c>
      <c r="F37" s="29"/>
      <c r="G37" s="12">
        <f t="shared" si="8"/>
        <v>0</v>
      </c>
      <c r="H37" s="29"/>
      <c r="I37" s="12">
        <f t="shared" si="10"/>
        <v>0</v>
      </c>
      <c r="J37" s="29"/>
      <c r="K37" s="12">
        <f t="shared" si="11"/>
        <v>0</v>
      </c>
      <c r="L37" s="28"/>
      <c r="M37" s="12">
        <f t="shared" si="13"/>
        <v>0</v>
      </c>
      <c r="N37" s="28"/>
      <c r="O37" s="12">
        <f t="shared" si="14"/>
        <v>0</v>
      </c>
      <c r="P37" s="45">
        <v>0</v>
      </c>
      <c r="Q37" s="45"/>
      <c r="R37" s="45"/>
      <c r="S37" s="45">
        <v>0</v>
      </c>
      <c r="T37" s="18">
        <v>0</v>
      </c>
      <c r="U37" s="18">
        <v>0</v>
      </c>
    </row>
    <row r="38" spans="1:21" s="23" customFormat="1" ht="45" hidden="1" customHeight="1" x14ac:dyDescent="0.25">
      <c r="A38" s="24" t="s">
        <v>65</v>
      </c>
      <c r="B38" s="25" t="s">
        <v>66</v>
      </c>
      <c r="C38" s="26">
        <f>C39</f>
        <v>0</v>
      </c>
      <c r="D38" s="29"/>
      <c r="E38" s="12">
        <f t="shared" si="1"/>
        <v>0</v>
      </c>
      <c r="F38" s="29"/>
      <c r="G38" s="12">
        <f t="shared" si="8"/>
        <v>0</v>
      </c>
      <c r="H38" s="29"/>
      <c r="I38" s="12">
        <f t="shared" si="10"/>
        <v>0</v>
      </c>
      <c r="J38" s="29"/>
      <c r="K38" s="12">
        <f t="shared" si="11"/>
        <v>0</v>
      </c>
      <c r="L38" s="28"/>
      <c r="M38" s="12">
        <f t="shared" si="13"/>
        <v>0</v>
      </c>
      <c r="N38" s="28"/>
      <c r="O38" s="12">
        <f t="shared" si="14"/>
        <v>0</v>
      </c>
      <c r="P38" s="45">
        <f>P39</f>
        <v>0</v>
      </c>
      <c r="Q38" s="45"/>
      <c r="R38" s="45"/>
      <c r="S38" s="45">
        <f>S39</f>
        <v>0</v>
      </c>
      <c r="T38" s="18">
        <f>T39</f>
        <v>0</v>
      </c>
      <c r="U38" s="18">
        <f>U39</f>
        <v>0</v>
      </c>
    </row>
    <row r="39" spans="1:21" s="23" customFormat="1" ht="45" hidden="1" customHeight="1" x14ac:dyDescent="0.25">
      <c r="A39" s="24" t="s">
        <v>67</v>
      </c>
      <c r="B39" s="25" t="s">
        <v>68</v>
      </c>
      <c r="C39" s="26">
        <v>0</v>
      </c>
      <c r="D39" s="29"/>
      <c r="E39" s="12">
        <f t="shared" si="1"/>
        <v>0</v>
      </c>
      <c r="F39" s="29"/>
      <c r="G39" s="12">
        <f t="shared" si="8"/>
        <v>0</v>
      </c>
      <c r="H39" s="29"/>
      <c r="I39" s="12">
        <f t="shared" si="10"/>
        <v>0</v>
      </c>
      <c r="J39" s="29"/>
      <c r="K39" s="12">
        <f t="shared" si="11"/>
        <v>0</v>
      </c>
      <c r="L39" s="28"/>
      <c r="M39" s="12">
        <f t="shared" si="13"/>
        <v>0</v>
      </c>
      <c r="N39" s="28"/>
      <c r="O39" s="12">
        <f t="shared" si="14"/>
        <v>0</v>
      </c>
      <c r="P39" s="45">
        <v>0</v>
      </c>
      <c r="Q39" s="45"/>
      <c r="R39" s="45"/>
      <c r="S39" s="45">
        <v>0</v>
      </c>
      <c r="T39" s="18">
        <v>0</v>
      </c>
      <c r="U39" s="18">
        <v>0</v>
      </c>
    </row>
    <row r="40" spans="1:21" s="23" customFormat="1" ht="30" hidden="1" customHeight="1" x14ac:dyDescent="0.25">
      <c r="A40" s="24" t="s">
        <v>69</v>
      </c>
      <c r="B40" s="25" t="s">
        <v>70</v>
      </c>
      <c r="C40" s="26">
        <f>C41</f>
        <v>0</v>
      </c>
      <c r="D40" s="29"/>
      <c r="E40" s="12">
        <f t="shared" si="1"/>
        <v>0</v>
      </c>
      <c r="F40" s="29"/>
      <c r="G40" s="12">
        <f t="shared" si="8"/>
        <v>0</v>
      </c>
      <c r="H40" s="29"/>
      <c r="I40" s="12">
        <f t="shared" si="10"/>
        <v>0</v>
      </c>
      <c r="J40" s="29"/>
      <c r="K40" s="12">
        <f t="shared" si="11"/>
        <v>0</v>
      </c>
      <c r="L40" s="28"/>
      <c r="M40" s="12">
        <f t="shared" si="13"/>
        <v>0</v>
      </c>
      <c r="N40" s="28"/>
      <c r="O40" s="12">
        <f t="shared" si="14"/>
        <v>0</v>
      </c>
      <c r="P40" s="45">
        <f t="shared" ref="P40:U41" si="38">P41</f>
        <v>0</v>
      </c>
      <c r="Q40" s="45"/>
      <c r="R40" s="45"/>
      <c r="S40" s="45">
        <f t="shared" si="38"/>
        <v>0</v>
      </c>
      <c r="T40" s="18">
        <f t="shared" si="38"/>
        <v>0</v>
      </c>
      <c r="U40" s="18">
        <f t="shared" si="38"/>
        <v>0</v>
      </c>
    </row>
    <row r="41" spans="1:21" s="23" customFormat="1" ht="30" hidden="1" customHeight="1" x14ac:dyDescent="0.25">
      <c r="A41" s="24" t="s">
        <v>71</v>
      </c>
      <c r="B41" s="25" t="s">
        <v>72</v>
      </c>
      <c r="C41" s="26">
        <f>C42</f>
        <v>0</v>
      </c>
      <c r="D41" s="29"/>
      <c r="E41" s="12">
        <f t="shared" si="1"/>
        <v>0</v>
      </c>
      <c r="F41" s="29"/>
      <c r="G41" s="12">
        <f t="shared" si="8"/>
        <v>0</v>
      </c>
      <c r="H41" s="29"/>
      <c r="I41" s="12">
        <f t="shared" si="10"/>
        <v>0</v>
      </c>
      <c r="J41" s="29"/>
      <c r="K41" s="12">
        <f t="shared" si="11"/>
        <v>0</v>
      </c>
      <c r="L41" s="28"/>
      <c r="M41" s="12">
        <f t="shared" si="13"/>
        <v>0</v>
      </c>
      <c r="N41" s="28"/>
      <c r="O41" s="12">
        <f t="shared" si="14"/>
        <v>0</v>
      </c>
      <c r="P41" s="45">
        <f t="shared" si="38"/>
        <v>0</v>
      </c>
      <c r="Q41" s="45"/>
      <c r="R41" s="45"/>
      <c r="S41" s="45">
        <f t="shared" si="38"/>
        <v>0</v>
      </c>
      <c r="T41" s="18">
        <f t="shared" si="38"/>
        <v>0</v>
      </c>
      <c r="U41" s="18">
        <f t="shared" si="38"/>
        <v>0</v>
      </c>
    </row>
    <row r="42" spans="1:21" s="23" customFormat="1" ht="45" hidden="1" customHeight="1" x14ac:dyDescent="0.25">
      <c r="A42" s="24" t="s">
        <v>73</v>
      </c>
      <c r="B42" s="25" t="s">
        <v>74</v>
      </c>
      <c r="C42" s="26">
        <v>0</v>
      </c>
      <c r="D42" s="29"/>
      <c r="E42" s="12">
        <f t="shared" si="1"/>
        <v>0</v>
      </c>
      <c r="F42" s="29"/>
      <c r="G42" s="12">
        <f t="shared" si="8"/>
        <v>0</v>
      </c>
      <c r="H42" s="29"/>
      <c r="I42" s="12">
        <f t="shared" si="10"/>
        <v>0</v>
      </c>
      <c r="J42" s="29"/>
      <c r="K42" s="12">
        <f t="shared" si="11"/>
        <v>0</v>
      </c>
      <c r="L42" s="28"/>
      <c r="M42" s="12">
        <f t="shared" si="13"/>
        <v>0</v>
      </c>
      <c r="N42" s="28"/>
      <c r="O42" s="12">
        <f t="shared" si="14"/>
        <v>0</v>
      </c>
      <c r="P42" s="45">
        <v>0</v>
      </c>
      <c r="Q42" s="45"/>
      <c r="R42" s="45"/>
      <c r="S42" s="45">
        <v>0</v>
      </c>
      <c r="T42" s="18">
        <v>0</v>
      </c>
      <c r="U42" s="18">
        <v>0</v>
      </c>
    </row>
    <row r="43" spans="1:21" s="23" customFormat="1" ht="15" hidden="1" customHeight="1" x14ac:dyDescent="0.25">
      <c r="A43" s="24" t="s">
        <v>75</v>
      </c>
      <c r="B43" s="25" t="s">
        <v>76</v>
      </c>
      <c r="C43" s="26">
        <v>0</v>
      </c>
      <c r="D43" s="29"/>
      <c r="E43" s="12">
        <f t="shared" si="1"/>
        <v>0</v>
      </c>
      <c r="F43" s="29"/>
      <c r="G43" s="12">
        <f t="shared" si="8"/>
        <v>0</v>
      </c>
      <c r="H43" s="29"/>
      <c r="I43" s="12">
        <f t="shared" si="10"/>
        <v>0</v>
      </c>
      <c r="J43" s="29"/>
      <c r="K43" s="12">
        <f t="shared" si="11"/>
        <v>0</v>
      </c>
      <c r="L43" s="28"/>
      <c r="M43" s="12">
        <f t="shared" si="13"/>
        <v>0</v>
      </c>
      <c r="N43" s="28"/>
      <c r="O43" s="12">
        <f t="shared" si="14"/>
        <v>0</v>
      </c>
      <c r="P43" s="45">
        <v>0</v>
      </c>
      <c r="Q43" s="45"/>
      <c r="R43" s="45"/>
      <c r="S43" s="45">
        <v>0</v>
      </c>
      <c r="T43" s="18">
        <v>0</v>
      </c>
      <c r="U43" s="18">
        <v>0</v>
      </c>
    </row>
    <row r="44" spans="1:21" s="23" customFormat="1" ht="30" hidden="1" customHeight="1" x14ac:dyDescent="0.25">
      <c r="A44" s="24" t="s">
        <v>77</v>
      </c>
      <c r="B44" s="25" t="s">
        <v>78</v>
      </c>
      <c r="C44" s="26">
        <v>0</v>
      </c>
      <c r="D44" s="29"/>
      <c r="E44" s="12">
        <f t="shared" si="1"/>
        <v>0</v>
      </c>
      <c r="F44" s="29"/>
      <c r="G44" s="12">
        <f t="shared" si="8"/>
        <v>0</v>
      </c>
      <c r="H44" s="29"/>
      <c r="I44" s="12">
        <f t="shared" si="10"/>
        <v>0</v>
      </c>
      <c r="J44" s="29"/>
      <c r="K44" s="12">
        <f t="shared" si="11"/>
        <v>0</v>
      </c>
      <c r="L44" s="28"/>
      <c r="M44" s="12">
        <f t="shared" si="13"/>
        <v>0</v>
      </c>
      <c r="N44" s="28"/>
      <c r="O44" s="12">
        <f t="shared" si="14"/>
        <v>0</v>
      </c>
      <c r="P44" s="45">
        <v>0</v>
      </c>
      <c r="Q44" s="45"/>
      <c r="R44" s="45"/>
      <c r="S44" s="45">
        <v>0</v>
      </c>
      <c r="T44" s="18">
        <v>0</v>
      </c>
      <c r="U44" s="18">
        <v>0</v>
      </c>
    </row>
    <row r="45" spans="1:21" s="23" customFormat="1" ht="30" hidden="1" customHeight="1" x14ac:dyDescent="0.25">
      <c r="A45" s="24" t="s">
        <v>79</v>
      </c>
      <c r="B45" s="25" t="s">
        <v>80</v>
      </c>
      <c r="C45" s="26">
        <v>0</v>
      </c>
      <c r="D45" s="29"/>
      <c r="E45" s="12">
        <f t="shared" si="1"/>
        <v>0</v>
      </c>
      <c r="F45" s="29"/>
      <c r="G45" s="12">
        <f t="shared" si="8"/>
        <v>0</v>
      </c>
      <c r="H45" s="29"/>
      <c r="I45" s="12">
        <f t="shared" si="10"/>
        <v>0</v>
      </c>
      <c r="J45" s="29"/>
      <c r="K45" s="12">
        <f t="shared" si="11"/>
        <v>0</v>
      </c>
      <c r="L45" s="28"/>
      <c r="M45" s="12">
        <f t="shared" si="13"/>
        <v>0</v>
      </c>
      <c r="N45" s="28"/>
      <c r="O45" s="12">
        <f t="shared" si="14"/>
        <v>0</v>
      </c>
      <c r="P45" s="45">
        <v>0</v>
      </c>
      <c r="Q45" s="45"/>
      <c r="R45" s="45"/>
      <c r="S45" s="45">
        <v>0</v>
      </c>
      <c r="T45" s="18">
        <v>0</v>
      </c>
      <c r="U45" s="18">
        <v>0</v>
      </c>
    </row>
    <row r="46" spans="1:21" s="23" customFormat="1" ht="28.5" x14ac:dyDescent="0.25">
      <c r="A46" s="20" t="s">
        <v>81</v>
      </c>
      <c r="B46" s="21" t="s">
        <v>82</v>
      </c>
      <c r="C46" s="22">
        <f>SUM(C47+C54)</f>
        <v>0</v>
      </c>
      <c r="D46" s="22">
        <f t="shared" ref="D46" si="39">SUM(D47+D54)</f>
        <v>0</v>
      </c>
      <c r="E46" s="12">
        <f t="shared" si="1"/>
        <v>0</v>
      </c>
      <c r="F46" s="22">
        <f t="shared" ref="F46" si="40">SUM(F47+F54)</f>
        <v>0</v>
      </c>
      <c r="G46" s="12">
        <f t="shared" si="8"/>
        <v>0</v>
      </c>
      <c r="H46" s="22">
        <f t="shared" ref="H46:J46" si="41">SUM(H47+H54)</f>
        <v>0</v>
      </c>
      <c r="I46" s="12">
        <f t="shared" si="10"/>
        <v>0</v>
      </c>
      <c r="J46" s="22">
        <f t="shared" si="41"/>
        <v>0</v>
      </c>
      <c r="K46" s="12">
        <f t="shared" si="11"/>
        <v>0</v>
      </c>
      <c r="L46" s="22">
        <f t="shared" ref="L46:N46" si="42">SUM(L47+L54)</f>
        <v>0</v>
      </c>
      <c r="M46" s="12">
        <f t="shared" si="13"/>
        <v>0</v>
      </c>
      <c r="N46" s="22">
        <f t="shared" si="42"/>
        <v>0</v>
      </c>
      <c r="O46" s="12">
        <f t="shared" si="14"/>
        <v>0</v>
      </c>
      <c r="P46" s="44">
        <f>SUM(P47+P54)</f>
        <v>0</v>
      </c>
      <c r="Q46" s="44">
        <f t="shared" ref="Q46" si="43">SUM(Q47+Q54)</f>
        <v>0</v>
      </c>
      <c r="R46" s="44">
        <f>SUM(R47+R54)</f>
        <v>0</v>
      </c>
      <c r="S46" s="44">
        <f>SUM(S47+S54)</f>
        <v>0</v>
      </c>
      <c r="T46" s="11">
        <f>SUM(T47+T54)</f>
        <v>0</v>
      </c>
      <c r="U46" s="44">
        <f>SUM(U47+U54)</f>
        <v>0</v>
      </c>
    </row>
    <row r="47" spans="1:21" s="23" customFormat="1" x14ac:dyDescent="0.25">
      <c r="A47" s="24" t="s">
        <v>83</v>
      </c>
      <c r="B47" s="25" t="s">
        <v>84</v>
      </c>
      <c r="C47" s="26">
        <f>C51+C48</f>
        <v>-3379739.2</v>
      </c>
      <c r="D47" s="26">
        <f t="shared" ref="D47" si="44">D51+D48</f>
        <v>0</v>
      </c>
      <c r="E47" s="12">
        <f t="shared" si="1"/>
        <v>-3379739.2</v>
      </c>
      <c r="F47" s="26">
        <f t="shared" ref="F47" si="45">F51+F48</f>
        <v>0</v>
      </c>
      <c r="G47" s="12">
        <f t="shared" si="8"/>
        <v>-3379739.2</v>
      </c>
      <c r="H47" s="26">
        <f t="shared" ref="H47:J47" si="46">H51+H48</f>
        <v>0</v>
      </c>
      <c r="I47" s="12">
        <f t="shared" si="10"/>
        <v>-3379739.2</v>
      </c>
      <c r="J47" s="26">
        <f t="shared" si="46"/>
        <v>0</v>
      </c>
      <c r="K47" s="12">
        <f t="shared" si="11"/>
        <v>-3379739.2</v>
      </c>
      <c r="L47" s="26">
        <f t="shared" ref="L47:N47" si="47">L51+L48</f>
        <v>0</v>
      </c>
      <c r="M47" s="12">
        <f t="shared" si="13"/>
        <v>-3379739.2</v>
      </c>
      <c r="N47" s="26">
        <f t="shared" si="47"/>
        <v>0</v>
      </c>
      <c r="O47" s="12">
        <f t="shared" si="14"/>
        <v>-3379739.2</v>
      </c>
      <c r="P47" s="45">
        <f t="shared" ref="P47:U47" si="48">P51+P48</f>
        <v>-5836424.4000000004</v>
      </c>
      <c r="Q47" s="45">
        <f t="shared" si="48"/>
        <v>0</v>
      </c>
      <c r="R47" s="45">
        <f t="shared" si="48"/>
        <v>-5930950.4000000004</v>
      </c>
      <c r="S47" s="45">
        <f t="shared" si="48"/>
        <v>-4875502.2</v>
      </c>
      <c r="T47" s="18">
        <f t="shared" si="48"/>
        <v>0</v>
      </c>
      <c r="U47" s="45">
        <f t="shared" si="48"/>
        <v>-5094960.7</v>
      </c>
    </row>
    <row r="48" spans="1:21" s="23" customFormat="1" x14ac:dyDescent="0.25">
      <c r="A48" s="24" t="s">
        <v>85</v>
      </c>
      <c r="B48" s="25" t="s">
        <v>86</v>
      </c>
      <c r="C48" s="26">
        <f>C49</f>
        <v>0</v>
      </c>
      <c r="D48" s="26">
        <f t="shared" ref="D48:N49" si="49">D49</f>
        <v>0</v>
      </c>
      <c r="E48" s="12">
        <f t="shared" si="1"/>
        <v>0</v>
      </c>
      <c r="F48" s="26">
        <f t="shared" si="49"/>
        <v>0</v>
      </c>
      <c r="G48" s="12">
        <f t="shared" si="8"/>
        <v>0</v>
      </c>
      <c r="H48" s="26">
        <f t="shared" si="49"/>
        <v>0</v>
      </c>
      <c r="I48" s="12">
        <f t="shared" si="10"/>
        <v>0</v>
      </c>
      <c r="J48" s="26">
        <f t="shared" si="49"/>
        <v>0</v>
      </c>
      <c r="K48" s="12">
        <f t="shared" si="11"/>
        <v>0</v>
      </c>
      <c r="L48" s="26">
        <f t="shared" si="49"/>
        <v>0</v>
      </c>
      <c r="M48" s="12">
        <f t="shared" si="13"/>
        <v>0</v>
      </c>
      <c r="N48" s="26">
        <f t="shared" si="49"/>
        <v>0</v>
      </c>
      <c r="O48" s="12">
        <f t="shared" si="14"/>
        <v>0</v>
      </c>
      <c r="P48" s="45">
        <f t="shared" ref="P48:U49" si="50">P49</f>
        <v>0</v>
      </c>
      <c r="Q48" s="45">
        <f t="shared" si="50"/>
        <v>0</v>
      </c>
      <c r="R48" s="45">
        <f t="shared" si="50"/>
        <v>0</v>
      </c>
      <c r="S48" s="45">
        <f t="shared" si="50"/>
        <v>0</v>
      </c>
      <c r="T48" s="18">
        <f t="shared" si="50"/>
        <v>0</v>
      </c>
      <c r="U48" s="45">
        <f t="shared" si="50"/>
        <v>0</v>
      </c>
    </row>
    <row r="49" spans="1:21" s="23" customFormat="1" ht="30" x14ac:dyDescent="0.25">
      <c r="A49" s="24" t="s">
        <v>87</v>
      </c>
      <c r="B49" s="25" t="s">
        <v>88</v>
      </c>
      <c r="C49" s="26">
        <f>C50</f>
        <v>0</v>
      </c>
      <c r="D49" s="26">
        <f t="shared" si="49"/>
        <v>0</v>
      </c>
      <c r="E49" s="12">
        <f t="shared" si="1"/>
        <v>0</v>
      </c>
      <c r="F49" s="26">
        <f t="shared" si="49"/>
        <v>0</v>
      </c>
      <c r="G49" s="12">
        <f t="shared" si="8"/>
        <v>0</v>
      </c>
      <c r="H49" s="26">
        <f t="shared" si="49"/>
        <v>0</v>
      </c>
      <c r="I49" s="12">
        <f t="shared" si="10"/>
        <v>0</v>
      </c>
      <c r="J49" s="26">
        <f t="shared" si="49"/>
        <v>0</v>
      </c>
      <c r="K49" s="12">
        <f t="shared" si="11"/>
        <v>0</v>
      </c>
      <c r="L49" s="26">
        <f t="shared" si="49"/>
        <v>0</v>
      </c>
      <c r="M49" s="12">
        <f t="shared" si="13"/>
        <v>0</v>
      </c>
      <c r="N49" s="26">
        <f t="shared" si="49"/>
        <v>0</v>
      </c>
      <c r="O49" s="12">
        <f t="shared" si="14"/>
        <v>0</v>
      </c>
      <c r="P49" s="45">
        <f t="shared" si="50"/>
        <v>0</v>
      </c>
      <c r="Q49" s="45">
        <f t="shared" si="50"/>
        <v>0</v>
      </c>
      <c r="R49" s="45">
        <f t="shared" si="50"/>
        <v>0</v>
      </c>
      <c r="S49" s="45">
        <f t="shared" si="50"/>
        <v>0</v>
      </c>
      <c r="T49" s="18">
        <f t="shared" si="50"/>
        <v>0</v>
      </c>
      <c r="U49" s="45">
        <f t="shared" si="50"/>
        <v>0</v>
      </c>
    </row>
    <row r="50" spans="1:21" s="23" customFormat="1" ht="30" x14ac:dyDescent="0.25">
      <c r="A50" s="24" t="s">
        <v>89</v>
      </c>
      <c r="B50" s="25" t="s">
        <v>90</v>
      </c>
      <c r="C50" s="26">
        <v>0</v>
      </c>
      <c r="D50" s="29"/>
      <c r="E50" s="12">
        <f t="shared" si="1"/>
        <v>0</v>
      </c>
      <c r="F50" s="29"/>
      <c r="G50" s="12">
        <f t="shared" si="8"/>
        <v>0</v>
      </c>
      <c r="H50" s="29"/>
      <c r="I50" s="12">
        <f t="shared" si="10"/>
        <v>0</v>
      </c>
      <c r="J50" s="29"/>
      <c r="K50" s="12">
        <f t="shared" si="11"/>
        <v>0</v>
      </c>
      <c r="L50" s="28"/>
      <c r="M50" s="12">
        <f t="shared" si="13"/>
        <v>0</v>
      </c>
      <c r="N50" s="28"/>
      <c r="O50" s="12">
        <f t="shared" si="14"/>
        <v>0</v>
      </c>
      <c r="P50" s="45">
        <v>0</v>
      </c>
      <c r="Q50" s="45">
        <v>0</v>
      </c>
      <c r="R50" s="45">
        <v>0</v>
      </c>
      <c r="S50" s="45">
        <v>0</v>
      </c>
      <c r="T50" s="18">
        <v>0</v>
      </c>
      <c r="U50" s="45">
        <v>0</v>
      </c>
    </row>
    <row r="51" spans="1:21" s="23" customFormat="1" x14ac:dyDescent="0.25">
      <c r="A51" s="24" t="s">
        <v>91</v>
      </c>
      <c r="B51" s="25" t="s">
        <v>119</v>
      </c>
      <c r="C51" s="26">
        <f>C52</f>
        <v>-3379739.2</v>
      </c>
      <c r="D51" s="30">
        <f t="shared" ref="D51:N52" si="51">D52</f>
        <v>0</v>
      </c>
      <c r="E51" s="12">
        <f t="shared" si="1"/>
        <v>-3379739.2</v>
      </c>
      <c r="F51" s="30">
        <f t="shared" si="51"/>
        <v>0</v>
      </c>
      <c r="G51" s="12">
        <f t="shared" si="8"/>
        <v>-3379739.2</v>
      </c>
      <c r="H51" s="30">
        <f t="shared" si="51"/>
        <v>0</v>
      </c>
      <c r="I51" s="12">
        <f t="shared" si="10"/>
        <v>-3379739.2</v>
      </c>
      <c r="J51" s="30">
        <f t="shared" si="51"/>
        <v>0</v>
      </c>
      <c r="K51" s="12">
        <f t="shared" si="11"/>
        <v>-3379739.2</v>
      </c>
      <c r="L51" s="26">
        <f t="shared" si="51"/>
        <v>0</v>
      </c>
      <c r="M51" s="12">
        <f t="shared" si="13"/>
        <v>-3379739.2</v>
      </c>
      <c r="N51" s="26">
        <f t="shared" si="51"/>
        <v>0</v>
      </c>
      <c r="O51" s="12">
        <f t="shared" si="14"/>
        <v>-3379739.2</v>
      </c>
      <c r="P51" s="45">
        <f t="shared" ref="P51:U52" si="52">P52</f>
        <v>-5836424.4000000004</v>
      </c>
      <c r="Q51" s="45">
        <f t="shared" si="52"/>
        <v>0</v>
      </c>
      <c r="R51" s="45">
        <f t="shared" si="52"/>
        <v>-5930950.4000000004</v>
      </c>
      <c r="S51" s="45">
        <f t="shared" si="52"/>
        <v>-4875502.2</v>
      </c>
      <c r="T51" s="18">
        <f t="shared" si="52"/>
        <v>0</v>
      </c>
      <c r="U51" s="45">
        <f t="shared" si="52"/>
        <v>-5094960.7</v>
      </c>
    </row>
    <row r="52" spans="1:21" s="23" customFormat="1" x14ac:dyDescent="0.25">
      <c r="A52" s="24" t="s">
        <v>92</v>
      </c>
      <c r="B52" s="25" t="s">
        <v>120</v>
      </c>
      <c r="C52" s="26">
        <f>C53</f>
        <v>-3379739.2</v>
      </c>
      <c r="D52" s="30">
        <f t="shared" si="51"/>
        <v>0</v>
      </c>
      <c r="E52" s="12">
        <f t="shared" si="1"/>
        <v>-3379739.2</v>
      </c>
      <c r="F52" s="30">
        <f t="shared" si="51"/>
        <v>0</v>
      </c>
      <c r="G52" s="12">
        <f t="shared" si="8"/>
        <v>-3379739.2</v>
      </c>
      <c r="H52" s="30">
        <f t="shared" si="51"/>
        <v>0</v>
      </c>
      <c r="I52" s="12">
        <f t="shared" si="10"/>
        <v>-3379739.2</v>
      </c>
      <c r="J52" s="30">
        <f t="shared" si="51"/>
        <v>0</v>
      </c>
      <c r="K52" s="12">
        <f t="shared" si="11"/>
        <v>-3379739.2</v>
      </c>
      <c r="L52" s="26">
        <f t="shared" si="51"/>
        <v>0</v>
      </c>
      <c r="M52" s="12">
        <f t="shared" si="13"/>
        <v>-3379739.2</v>
      </c>
      <c r="N52" s="26">
        <f t="shared" si="51"/>
        <v>0</v>
      </c>
      <c r="O52" s="12">
        <f t="shared" si="14"/>
        <v>-3379739.2</v>
      </c>
      <c r="P52" s="45">
        <f t="shared" si="52"/>
        <v>-5836424.4000000004</v>
      </c>
      <c r="Q52" s="45">
        <f t="shared" si="52"/>
        <v>0</v>
      </c>
      <c r="R52" s="45">
        <f t="shared" si="52"/>
        <v>-5930950.4000000004</v>
      </c>
      <c r="S52" s="45">
        <f t="shared" si="52"/>
        <v>-4875502.2</v>
      </c>
      <c r="T52" s="18">
        <f t="shared" si="52"/>
        <v>0</v>
      </c>
      <c r="U52" s="45">
        <f t="shared" si="52"/>
        <v>-5094960.7</v>
      </c>
    </row>
    <row r="53" spans="1:21" s="23" customFormat="1" ht="30" x14ac:dyDescent="0.25">
      <c r="A53" s="24" t="s">
        <v>93</v>
      </c>
      <c r="B53" s="25" t="s">
        <v>121</v>
      </c>
      <c r="C53" s="26">
        <v>-3379739.2</v>
      </c>
      <c r="D53" s="27"/>
      <c r="E53" s="12">
        <f t="shared" si="1"/>
        <v>-3379739.2</v>
      </c>
      <c r="F53" s="27"/>
      <c r="G53" s="12">
        <f t="shared" si="8"/>
        <v>-3379739.2</v>
      </c>
      <c r="H53" s="27"/>
      <c r="I53" s="12">
        <f t="shared" si="10"/>
        <v>-3379739.2</v>
      </c>
      <c r="J53" s="27"/>
      <c r="K53" s="12">
        <f t="shared" si="11"/>
        <v>-3379739.2</v>
      </c>
      <c r="L53" s="28"/>
      <c r="M53" s="12">
        <f t="shared" si="13"/>
        <v>-3379739.2</v>
      </c>
      <c r="N53" s="28"/>
      <c r="O53" s="12">
        <f t="shared" si="14"/>
        <v>-3379739.2</v>
      </c>
      <c r="P53" s="45">
        <f>-5574826.7-130314.5-131283.2</f>
        <v>-5836424.4000000004</v>
      </c>
      <c r="Q53" s="45"/>
      <c r="R53" s="45">
        <f>-5939284.4+8334</f>
        <v>-5930950.4000000004</v>
      </c>
      <c r="S53" s="45">
        <f>-4611419-131283.2-132800</f>
        <v>-4875502.2</v>
      </c>
      <c r="T53" s="18"/>
      <c r="U53" s="45">
        <f>-4611419-U19</f>
        <v>-5094960.7</v>
      </c>
    </row>
    <row r="54" spans="1:21" s="23" customFormat="1" x14ac:dyDescent="0.25">
      <c r="A54" s="24" t="s">
        <v>94</v>
      </c>
      <c r="B54" s="25" t="s">
        <v>95</v>
      </c>
      <c r="C54" s="26">
        <f>C55+C58</f>
        <v>3379739.2</v>
      </c>
      <c r="D54" s="30">
        <f>SUM(D555+D58)</f>
        <v>0</v>
      </c>
      <c r="E54" s="12">
        <f t="shared" si="1"/>
        <v>3379739.2</v>
      </c>
      <c r="F54" s="30">
        <f>SUM(F555+F58)</f>
        <v>0</v>
      </c>
      <c r="G54" s="12">
        <f t="shared" si="8"/>
        <v>3379739.2</v>
      </c>
      <c r="H54" s="30">
        <f>SUM(H555+H58)</f>
        <v>0</v>
      </c>
      <c r="I54" s="12">
        <f t="shared" si="10"/>
        <v>3379739.2</v>
      </c>
      <c r="J54" s="30">
        <f>SUM(J555+J58)</f>
        <v>0</v>
      </c>
      <c r="K54" s="12">
        <f t="shared" si="11"/>
        <v>3379739.2</v>
      </c>
      <c r="L54" s="26">
        <f>SUM(L555+L58)</f>
        <v>0</v>
      </c>
      <c r="M54" s="12">
        <f t="shared" si="13"/>
        <v>3379739.2</v>
      </c>
      <c r="N54" s="26">
        <f>SUM(N555+N58)</f>
        <v>0</v>
      </c>
      <c r="O54" s="12">
        <f t="shared" si="14"/>
        <v>3379739.2</v>
      </c>
      <c r="P54" s="45">
        <f t="shared" ref="P54:U54" si="53">P55+P58</f>
        <v>5836424.4000000004</v>
      </c>
      <c r="Q54" s="45">
        <f t="shared" si="53"/>
        <v>0</v>
      </c>
      <c r="R54" s="45">
        <f>R55+R58</f>
        <v>5930950.4000000004</v>
      </c>
      <c r="S54" s="45">
        <f t="shared" si="53"/>
        <v>4875502.2</v>
      </c>
      <c r="T54" s="18">
        <f t="shared" si="53"/>
        <v>0</v>
      </c>
      <c r="U54" s="45">
        <f t="shared" si="53"/>
        <v>5094960.7</v>
      </c>
    </row>
    <row r="55" spans="1:21" s="23" customFormat="1" x14ac:dyDescent="0.25">
      <c r="A55" s="24" t="s">
        <v>96</v>
      </c>
      <c r="B55" s="25" t="s">
        <v>97</v>
      </c>
      <c r="C55" s="26">
        <f>C56</f>
        <v>0</v>
      </c>
      <c r="D55" s="30">
        <f t="shared" ref="D55:N56" si="54">D56</f>
        <v>0</v>
      </c>
      <c r="E55" s="12">
        <f t="shared" si="1"/>
        <v>0</v>
      </c>
      <c r="F55" s="30">
        <f t="shared" si="54"/>
        <v>0</v>
      </c>
      <c r="G55" s="12">
        <f t="shared" si="8"/>
        <v>0</v>
      </c>
      <c r="H55" s="30">
        <f t="shared" si="54"/>
        <v>0</v>
      </c>
      <c r="I55" s="12">
        <f t="shared" si="10"/>
        <v>0</v>
      </c>
      <c r="J55" s="30">
        <f t="shared" si="54"/>
        <v>0</v>
      </c>
      <c r="K55" s="12">
        <f t="shared" si="11"/>
        <v>0</v>
      </c>
      <c r="L55" s="26">
        <f t="shared" si="54"/>
        <v>0</v>
      </c>
      <c r="M55" s="12">
        <f t="shared" si="13"/>
        <v>0</v>
      </c>
      <c r="N55" s="26">
        <f t="shared" si="54"/>
        <v>0</v>
      </c>
      <c r="O55" s="12">
        <f t="shared" si="14"/>
        <v>0</v>
      </c>
      <c r="P55" s="45">
        <f t="shared" ref="P55:U56" si="55">P56</f>
        <v>5836424.4000000004</v>
      </c>
      <c r="Q55" s="45">
        <f t="shared" si="55"/>
        <v>0</v>
      </c>
      <c r="R55" s="45">
        <f t="shared" si="55"/>
        <v>5930950.4000000004</v>
      </c>
      <c r="S55" s="45">
        <f t="shared" si="55"/>
        <v>4875502.2</v>
      </c>
      <c r="T55" s="18">
        <f t="shared" si="55"/>
        <v>0</v>
      </c>
      <c r="U55" s="45">
        <f t="shared" si="55"/>
        <v>5094960.7</v>
      </c>
    </row>
    <row r="56" spans="1:21" s="23" customFormat="1" x14ac:dyDescent="0.25">
      <c r="A56" s="24" t="s">
        <v>98</v>
      </c>
      <c r="B56" s="25" t="s">
        <v>99</v>
      </c>
      <c r="C56" s="26">
        <f>C57</f>
        <v>0</v>
      </c>
      <c r="D56" s="26">
        <f t="shared" si="54"/>
        <v>0</v>
      </c>
      <c r="E56" s="12">
        <f t="shared" si="1"/>
        <v>0</v>
      </c>
      <c r="F56" s="26">
        <f t="shared" si="54"/>
        <v>0</v>
      </c>
      <c r="G56" s="12">
        <f t="shared" si="8"/>
        <v>0</v>
      </c>
      <c r="H56" s="26">
        <f t="shared" si="54"/>
        <v>0</v>
      </c>
      <c r="I56" s="12">
        <f t="shared" si="10"/>
        <v>0</v>
      </c>
      <c r="J56" s="26">
        <f t="shared" si="54"/>
        <v>0</v>
      </c>
      <c r="K56" s="12">
        <f t="shared" si="11"/>
        <v>0</v>
      </c>
      <c r="L56" s="26">
        <f t="shared" si="54"/>
        <v>0</v>
      </c>
      <c r="M56" s="12">
        <f t="shared" si="13"/>
        <v>0</v>
      </c>
      <c r="N56" s="26">
        <f t="shared" si="54"/>
        <v>0</v>
      </c>
      <c r="O56" s="12">
        <f t="shared" si="14"/>
        <v>0</v>
      </c>
      <c r="P56" s="45">
        <f t="shared" si="55"/>
        <v>5836424.4000000004</v>
      </c>
      <c r="Q56" s="45">
        <f t="shared" si="55"/>
        <v>0</v>
      </c>
      <c r="R56" s="45">
        <f t="shared" si="55"/>
        <v>5930950.4000000004</v>
      </c>
      <c r="S56" s="45">
        <f t="shared" si="55"/>
        <v>4875502.2</v>
      </c>
      <c r="T56" s="18">
        <f t="shared" si="55"/>
        <v>0</v>
      </c>
      <c r="U56" s="45">
        <f t="shared" si="55"/>
        <v>5094960.7</v>
      </c>
    </row>
    <row r="57" spans="1:21" s="23" customFormat="1" ht="30" x14ac:dyDescent="0.25">
      <c r="A57" s="24" t="s">
        <v>100</v>
      </c>
      <c r="B57" s="25" t="s">
        <v>101</v>
      </c>
      <c r="C57" s="26">
        <v>0</v>
      </c>
      <c r="D57" s="29"/>
      <c r="E57" s="12">
        <f t="shared" si="1"/>
        <v>0</v>
      </c>
      <c r="F57" s="29"/>
      <c r="G57" s="12">
        <f t="shared" si="8"/>
        <v>0</v>
      </c>
      <c r="H57" s="29"/>
      <c r="I57" s="12">
        <f t="shared" si="10"/>
        <v>0</v>
      </c>
      <c r="J57" s="29"/>
      <c r="K57" s="12">
        <f t="shared" si="11"/>
        <v>0</v>
      </c>
      <c r="L57" s="28"/>
      <c r="M57" s="12">
        <f t="shared" si="13"/>
        <v>0</v>
      </c>
      <c r="N57" s="28"/>
      <c r="O57" s="12">
        <f t="shared" si="14"/>
        <v>0</v>
      </c>
      <c r="P57" s="45">
        <f>5706109.9+130314.5</f>
        <v>5836424.4000000004</v>
      </c>
      <c r="Q57" s="45"/>
      <c r="R57" s="45">
        <f>5706109.9+(-1)*(R26+R21)</f>
        <v>5930950.4000000004</v>
      </c>
      <c r="S57" s="45">
        <f>4744219+131283.2</f>
        <v>4875502.2</v>
      </c>
      <c r="T57" s="18"/>
      <c r="U57" s="45">
        <f>4744219+(-1)*(U26+U21)</f>
        <v>5094960.7</v>
      </c>
    </row>
    <row r="58" spans="1:21" s="23" customFormat="1" x14ac:dyDescent="0.25">
      <c r="A58" s="24" t="s">
        <v>102</v>
      </c>
      <c r="B58" s="25" t="s">
        <v>103</v>
      </c>
      <c r="C58" s="26">
        <f>C59-C61</f>
        <v>3379739.2</v>
      </c>
      <c r="D58" s="26">
        <f t="shared" ref="D58" si="56">D59-D61</f>
        <v>0</v>
      </c>
      <c r="E58" s="12">
        <f t="shared" si="1"/>
        <v>3379739.2</v>
      </c>
      <c r="F58" s="26">
        <f t="shared" ref="F58" si="57">F59-F61</f>
        <v>0</v>
      </c>
      <c r="G58" s="12">
        <f t="shared" si="8"/>
        <v>3379739.2</v>
      </c>
      <c r="H58" s="26">
        <f t="shared" ref="H58:J58" si="58">H59-H61</f>
        <v>0</v>
      </c>
      <c r="I58" s="12">
        <f t="shared" si="10"/>
        <v>3379739.2</v>
      </c>
      <c r="J58" s="26">
        <f t="shared" si="58"/>
        <v>0</v>
      </c>
      <c r="K58" s="12">
        <f t="shared" si="11"/>
        <v>3379739.2</v>
      </c>
      <c r="L58" s="26">
        <f t="shared" ref="L58:N58" si="59">L59-L61</f>
        <v>0</v>
      </c>
      <c r="M58" s="12">
        <f t="shared" si="13"/>
        <v>3379739.2</v>
      </c>
      <c r="N58" s="26">
        <f t="shared" si="59"/>
        <v>0</v>
      </c>
      <c r="O58" s="12">
        <f t="shared" si="14"/>
        <v>3379739.2</v>
      </c>
      <c r="P58" s="45">
        <f>SUM(P60+P62)</f>
        <v>0</v>
      </c>
      <c r="Q58" s="45"/>
      <c r="R58" s="45">
        <f>SUM(R60+R62)</f>
        <v>0</v>
      </c>
      <c r="S58" s="45">
        <f>S59-S61</f>
        <v>0</v>
      </c>
      <c r="T58" s="45">
        <f>T59-T61</f>
        <v>0</v>
      </c>
      <c r="U58" s="45">
        <f>U59-U61</f>
        <v>0</v>
      </c>
    </row>
    <row r="59" spans="1:21" s="23" customFormat="1" x14ac:dyDescent="0.25">
      <c r="A59" s="24" t="s">
        <v>104</v>
      </c>
      <c r="B59" s="25" t="s">
        <v>122</v>
      </c>
      <c r="C59" s="26">
        <f>SUM(C60)</f>
        <v>3379739.2</v>
      </c>
      <c r="D59" s="26">
        <f t="shared" ref="D59:N59" si="60">SUM(D60)</f>
        <v>0</v>
      </c>
      <c r="E59" s="12">
        <f t="shared" si="1"/>
        <v>3379739.2</v>
      </c>
      <c r="F59" s="26">
        <f t="shared" si="60"/>
        <v>0</v>
      </c>
      <c r="G59" s="12">
        <f t="shared" si="8"/>
        <v>3379739.2</v>
      </c>
      <c r="H59" s="26">
        <f t="shared" si="60"/>
        <v>0</v>
      </c>
      <c r="I59" s="12">
        <f t="shared" si="10"/>
        <v>3379739.2</v>
      </c>
      <c r="J59" s="26">
        <f t="shared" si="60"/>
        <v>0</v>
      </c>
      <c r="K59" s="12">
        <f t="shared" si="11"/>
        <v>3379739.2</v>
      </c>
      <c r="L59" s="26">
        <f t="shared" si="60"/>
        <v>0</v>
      </c>
      <c r="M59" s="12">
        <f t="shared" si="13"/>
        <v>3379739.2</v>
      </c>
      <c r="N59" s="26">
        <f t="shared" si="60"/>
        <v>0</v>
      </c>
      <c r="O59" s="12">
        <f t="shared" si="14"/>
        <v>3379739.2</v>
      </c>
      <c r="P59" s="45">
        <f>SUM(P60)</f>
        <v>0</v>
      </c>
      <c r="Q59" s="45"/>
      <c r="R59" s="45">
        <f>SUM(R60)</f>
        <v>0</v>
      </c>
      <c r="S59" s="45">
        <f>SUM(S60)</f>
        <v>0</v>
      </c>
      <c r="T59" s="45">
        <f>SUM(T60)</f>
        <v>0</v>
      </c>
      <c r="U59" s="45">
        <f>SUM(U60)</f>
        <v>0</v>
      </c>
    </row>
    <row r="60" spans="1:21" s="23" customFormat="1" ht="30" x14ac:dyDescent="0.25">
      <c r="A60" s="24" t="s">
        <v>105</v>
      </c>
      <c r="B60" s="25" t="s">
        <v>123</v>
      </c>
      <c r="C60" s="26">
        <v>3379739.2</v>
      </c>
      <c r="D60" s="27"/>
      <c r="E60" s="12">
        <f t="shared" si="1"/>
        <v>3379739.2</v>
      </c>
      <c r="F60" s="27"/>
      <c r="G60" s="12">
        <f t="shared" si="8"/>
        <v>3379739.2</v>
      </c>
      <c r="H60" s="27"/>
      <c r="I60" s="12">
        <f t="shared" si="10"/>
        <v>3379739.2</v>
      </c>
      <c r="J60" s="27"/>
      <c r="K60" s="12">
        <f t="shared" si="11"/>
        <v>3379739.2</v>
      </c>
      <c r="L60" s="28"/>
      <c r="M60" s="12">
        <f t="shared" si="13"/>
        <v>3379739.2</v>
      </c>
      <c r="N60" s="28"/>
      <c r="O60" s="12">
        <f t="shared" si="14"/>
        <v>3379739.2</v>
      </c>
      <c r="P60" s="45"/>
      <c r="Q60" s="45"/>
      <c r="R60" s="45"/>
      <c r="S60" s="45"/>
      <c r="T60" s="45"/>
      <c r="U60" s="45"/>
    </row>
    <row r="61" spans="1:21" s="23" customFormat="1" x14ac:dyDescent="0.25">
      <c r="A61" s="24" t="s">
        <v>102</v>
      </c>
      <c r="B61" s="25" t="s">
        <v>124</v>
      </c>
      <c r="C61" s="26">
        <f>SUM(C62)</f>
        <v>0</v>
      </c>
      <c r="D61" s="26">
        <f t="shared" ref="D61:N61" si="61">SUM(D62)</f>
        <v>0</v>
      </c>
      <c r="E61" s="12">
        <f t="shared" si="1"/>
        <v>0</v>
      </c>
      <c r="F61" s="26">
        <f t="shared" si="61"/>
        <v>0</v>
      </c>
      <c r="G61" s="12">
        <f t="shared" si="8"/>
        <v>0</v>
      </c>
      <c r="H61" s="26">
        <f t="shared" si="61"/>
        <v>0</v>
      </c>
      <c r="I61" s="12">
        <f t="shared" si="10"/>
        <v>0</v>
      </c>
      <c r="J61" s="26">
        <f t="shared" si="61"/>
        <v>0</v>
      </c>
      <c r="K61" s="12">
        <f t="shared" si="11"/>
        <v>0</v>
      </c>
      <c r="L61" s="26">
        <f t="shared" si="61"/>
        <v>0</v>
      </c>
      <c r="M61" s="12">
        <f t="shared" si="13"/>
        <v>0</v>
      </c>
      <c r="N61" s="26">
        <f t="shared" si="61"/>
        <v>0</v>
      </c>
      <c r="O61" s="12">
        <f t="shared" si="14"/>
        <v>0</v>
      </c>
      <c r="P61" s="45">
        <f>SUM(P62)</f>
        <v>0</v>
      </c>
      <c r="Q61" s="45"/>
      <c r="R61" s="45">
        <f>SUM(R62)</f>
        <v>0</v>
      </c>
      <c r="S61" s="45">
        <f>SUM(S62)</f>
        <v>0</v>
      </c>
      <c r="T61" s="45">
        <f>SUM(T62)</f>
        <v>0</v>
      </c>
      <c r="U61" s="45">
        <f>SUM(U62)</f>
        <v>0</v>
      </c>
    </row>
    <row r="62" spans="1:21" s="23" customFormat="1" ht="30" x14ac:dyDescent="0.25">
      <c r="A62" s="24" t="s">
        <v>106</v>
      </c>
      <c r="B62" s="25" t="s">
        <v>125</v>
      </c>
      <c r="C62" s="26">
        <v>0</v>
      </c>
      <c r="D62" s="29"/>
      <c r="E62" s="12">
        <f t="shared" si="1"/>
        <v>0</v>
      </c>
      <c r="F62" s="29"/>
      <c r="G62" s="12">
        <f t="shared" si="8"/>
        <v>0</v>
      </c>
      <c r="H62" s="29"/>
      <c r="I62" s="12">
        <f t="shared" si="10"/>
        <v>0</v>
      </c>
      <c r="J62" s="29"/>
      <c r="K62" s="12">
        <f t="shared" si="11"/>
        <v>0</v>
      </c>
      <c r="L62" s="28"/>
      <c r="M62" s="12">
        <f t="shared" si="13"/>
        <v>0</v>
      </c>
      <c r="N62" s="28"/>
      <c r="O62" s="12">
        <f t="shared" si="14"/>
        <v>0</v>
      </c>
      <c r="P62" s="45"/>
      <c r="Q62" s="45"/>
      <c r="R62" s="45">
        <v>0</v>
      </c>
      <c r="S62" s="45">
        <v>0</v>
      </c>
      <c r="T62" s="45">
        <v>0</v>
      </c>
      <c r="U62" s="45">
        <v>0</v>
      </c>
    </row>
    <row r="63" spans="1:21" x14ac:dyDescent="0.25">
      <c r="A63" s="9" t="s">
        <v>107</v>
      </c>
      <c r="B63" s="10" t="s">
        <v>108</v>
      </c>
      <c r="C63" s="11">
        <f>C11+C46</f>
        <v>97965</v>
      </c>
      <c r="D63" s="11">
        <f t="shared" ref="D63" si="62">D11+D46</f>
        <v>0</v>
      </c>
      <c r="E63" s="12">
        <f t="shared" si="1"/>
        <v>97965</v>
      </c>
      <c r="F63" s="18">
        <f t="shared" ref="F63" si="63">F11+F46</f>
        <v>0</v>
      </c>
      <c r="G63" s="12">
        <f t="shared" si="8"/>
        <v>97965</v>
      </c>
      <c r="H63" s="18">
        <f t="shared" ref="H63:J63" si="64">H11+H46</f>
        <v>0</v>
      </c>
      <c r="I63" s="12">
        <f t="shared" si="10"/>
        <v>97965</v>
      </c>
      <c r="J63" s="18">
        <f t="shared" si="64"/>
        <v>0</v>
      </c>
      <c r="K63" s="12">
        <f t="shared" si="11"/>
        <v>97965</v>
      </c>
      <c r="L63" s="18">
        <f t="shared" ref="L63:N63" si="65">L11+L46</f>
        <v>0</v>
      </c>
      <c r="M63" s="12">
        <f t="shared" si="13"/>
        <v>97965</v>
      </c>
      <c r="N63" s="18">
        <f t="shared" si="65"/>
        <v>0</v>
      </c>
      <c r="O63" s="12">
        <f t="shared" si="14"/>
        <v>97965</v>
      </c>
      <c r="P63" s="44">
        <f>P11+P46</f>
        <v>171283.20000000001</v>
      </c>
      <c r="Q63" s="44"/>
      <c r="R63" s="11">
        <f>R11+R46</f>
        <v>131283.20000000001</v>
      </c>
      <c r="S63" s="44">
        <f>S11+S46</f>
        <v>132800</v>
      </c>
      <c r="T63" s="11">
        <f>T11+T46</f>
        <v>-13716</v>
      </c>
      <c r="U63" s="11">
        <f>U11+U46</f>
        <v>132800</v>
      </c>
    </row>
    <row r="69" spans="1:1" x14ac:dyDescent="0.25">
      <c r="A69" s="31"/>
    </row>
    <row r="70" spans="1:1" x14ac:dyDescent="0.25">
      <c r="A70" s="31"/>
    </row>
  </sheetData>
  <mergeCells count="22">
    <mergeCell ref="A6:U7"/>
    <mergeCell ref="T8:T9"/>
    <mergeCell ref="U8:U9"/>
    <mergeCell ref="S8:S9"/>
    <mergeCell ref="J8:J9"/>
    <mergeCell ref="K8:K9"/>
    <mergeCell ref="L8:L9"/>
    <mergeCell ref="M8:M9"/>
    <mergeCell ref="N8:N9"/>
    <mergeCell ref="O8:O9"/>
    <mergeCell ref="F8:F9"/>
    <mergeCell ref="G8:G9"/>
    <mergeCell ref="H8:H9"/>
    <mergeCell ref="I8:I9"/>
    <mergeCell ref="P8:P9"/>
    <mergeCell ref="Q8:Q9"/>
    <mergeCell ref="R8:R9"/>
    <mergeCell ref="A8:A9"/>
    <mergeCell ref="B8:B9"/>
    <mergeCell ref="C8:C9"/>
    <mergeCell ref="D8:D9"/>
    <mergeCell ref="E8:E9"/>
  </mergeCells>
  <pageMargins left="0.94488188976377963" right="0.19685039370078741" top="0.27559055118110237" bottom="0.15748031496062992" header="0.15748031496062992" footer="0.15748031496062992"/>
  <pageSetup paperSize="9" scale="68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6"/>
  <sheetViews>
    <sheetView zoomScaleNormal="100" workbookViewId="0">
      <selection activeCell="E7" sqref="E7"/>
    </sheetView>
  </sheetViews>
  <sheetFormatPr defaultRowHeight="15.75" x14ac:dyDescent="0.25"/>
  <cols>
    <col min="1" max="1" width="62.42578125" style="1" customWidth="1"/>
    <col min="2" max="2" width="26.28515625" style="1" customWidth="1"/>
    <col min="3" max="256" width="9.140625" style="1"/>
    <col min="257" max="257" width="52" style="1" customWidth="1"/>
    <col min="258" max="258" width="26.28515625" style="1" customWidth="1"/>
    <col min="259" max="512" width="9.140625" style="1"/>
    <col min="513" max="513" width="52" style="1" customWidth="1"/>
    <col min="514" max="514" width="26.28515625" style="1" customWidth="1"/>
    <col min="515" max="768" width="9.140625" style="1"/>
    <col min="769" max="769" width="52" style="1" customWidth="1"/>
    <col min="770" max="770" width="26.28515625" style="1" customWidth="1"/>
    <col min="771" max="1024" width="9.140625" style="1"/>
    <col min="1025" max="1025" width="52" style="1" customWidth="1"/>
    <col min="1026" max="1026" width="26.28515625" style="1" customWidth="1"/>
    <col min="1027" max="1280" width="9.140625" style="1"/>
    <col min="1281" max="1281" width="52" style="1" customWidth="1"/>
    <col min="1282" max="1282" width="26.28515625" style="1" customWidth="1"/>
    <col min="1283" max="1536" width="9.140625" style="1"/>
    <col min="1537" max="1537" width="52" style="1" customWidth="1"/>
    <col min="1538" max="1538" width="26.28515625" style="1" customWidth="1"/>
    <col min="1539" max="1792" width="9.140625" style="1"/>
    <col min="1793" max="1793" width="52" style="1" customWidth="1"/>
    <col min="1794" max="1794" width="26.28515625" style="1" customWidth="1"/>
    <col min="1795" max="2048" width="9.140625" style="1"/>
    <col min="2049" max="2049" width="52" style="1" customWidth="1"/>
    <col min="2050" max="2050" width="26.28515625" style="1" customWidth="1"/>
    <col min="2051" max="2304" width="9.140625" style="1"/>
    <col min="2305" max="2305" width="52" style="1" customWidth="1"/>
    <col min="2306" max="2306" width="26.28515625" style="1" customWidth="1"/>
    <col min="2307" max="2560" width="9.140625" style="1"/>
    <col min="2561" max="2561" width="52" style="1" customWidth="1"/>
    <col min="2562" max="2562" width="26.28515625" style="1" customWidth="1"/>
    <col min="2563" max="2816" width="9.140625" style="1"/>
    <col min="2817" max="2817" width="52" style="1" customWidth="1"/>
    <col min="2818" max="2818" width="26.28515625" style="1" customWidth="1"/>
    <col min="2819" max="3072" width="9.140625" style="1"/>
    <col min="3073" max="3073" width="52" style="1" customWidth="1"/>
    <col min="3074" max="3074" width="26.28515625" style="1" customWidth="1"/>
    <col min="3075" max="3328" width="9.140625" style="1"/>
    <col min="3329" max="3329" width="52" style="1" customWidth="1"/>
    <col min="3330" max="3330" width="26.28515625" style="1" customWidth="1"/>
    <col min="3331" max="3584" width="9.140625" style="1"/>
    <col min="3585" max="3585" width="52" style="1" customWidth="1"/>
    <col min="3586" max="3586" width="26.28515625" style="1" customWidth="1"/>
    <col min="3587" max="3840" width="9.140625" style="1"/>
    <col min="3841" max="3841" width="52" style="1" customWidth="1"/>
    <col min="3842" max="3842" width="26.28515625" style="1" customWidth="1"/>
    <col min="3843" max="4096" width="9.140625" style="1"/>
    <col min="4097" max="4097" width="52" style="1" customWidth="1"/>
    <col min="4098" max="4098" width="26.28515625" style="1" customWidth="1"/>
    <col min="4099" max="4352" width="9.140625" style="1"/>
    <col min="4353" max="4353" width="52" style="1" customWidth="1"/>
    <col min="4354" max="4354" width="26.28515625" style="1" customWidth="1"/>
    <col min="4355" max="4608" width="9.140625" style="1"/>
    <col min="4609" max="4609" width="52" style="1" customWidth="1"/>
    <col min="4610" max="4610" width="26.28515625" style="1" customWidth="1"/>
    <col min="4611" max="4864" width="9.140625" style="1"/>
    <col min="4865" max="4865" width="52" style="1" customWidth="1"/>
    <col min="4866" max="4866" width="26.28515625" style="1" customWidth="1"/>
    <col min="4867" max="5120" width="9.140625" style="1"/>
    <col min="5121" max="5121" width="52" style="1" customWidth="1"/>
    <col min="5122" max="5122" width="26.28515625" style="1" customWidth="1"/>
    <col min="5123" max="5376" width="9.140625" style="1"/>
    <col min="5377" max="5377" width="52" style="1" customWidth="1"/>
    <col min="5378" max="5378" width="26.28515625" style="1" customWidth="1"/>
    <col min="5379" max="5632" width="9.140625" style="1"/>
    <col min="5633" max="5633" width="52" style="1" customWidth="1"/>
    <col min="5634" max="5634" width="26.28515625" style="1" customWidth="1"/>
    <col min="5635" max="5888" width="9.140625" style="1"/>
    <col min="5889" max="5889" width="52" style="1" customWidth="1"/>
    <col min="5890" max="5890" width="26.28515625" style="1" customWidth="1"/>
    <col min="5891" max="6144" width="9.140625" style="1"/>
    <col min="6145" max="6145" width="52" style="1" customWidth="1"/>
    <col min="6146" max="6146" width="26.28515625" style="1" customWidth="1"/>
    <col min="6147" max="6400" width="9.140625" style="1"/>
    <col min="6401" max="6401" width="52" style="1" customWidth="1"/>
    <col min="6402" max="6402" width="26.28515625" style="1" customWidth="1"/>
    <col min="6403" max="6656" width="9.140625" style="1"/>
    <col min="6657" max="6657" width="52" style="1" customWidth="1"/>
    <col min="6658" max="6658" width="26.28515625" style="1" customWidth="1"/>
    <col min="6659" max="6912" width="9.140625" style="1"/>
    <col min="6913" max="6913" width="52" style="1" customWidth="1"/>
    <col min="6914" max="6914" width="26.28515625" style="1" customWidth="1"/>
    <col min="6915" max="7168" width="9.140625" style="1"/>
    <col min="7169" max="7169" width="52" style="1" customWidth="1"/>
    <col min="7170" max="7170" width="26.28515625" style="1" customWidth="1"/>
    <col min="7171" max="7424" width="9.140625" style="1"/>
    <col min="7425" max="7425" width="52" style="1" customWidth="1"/>
    <col min="7426" max="7426" width="26.28515625" style="1" customWidth="1"/>
    <col min="7427" max="7680" width="9.140625" style="1"/>
    <col min="7681" max="7681" width="52" style="1" customWidth="1"/>
    <col min="7682" max="7682" width="26.28515625" style="1" customWidth="1"/>
    <col min="7683" max="7936" width="9.140625" style="1"/>
    <col min="7937" max="7937" width="52" style="1" customWidth="1"/>
    <col min="7938" max="7938" width="26.28515625" style="1" customWidth="1"/>
    <col min="7939" max="8192" width="9.140625" style="1"/>
    <col min="8193" max="8193" width="52" style="1" customWidth="1"/>
    <col min="8194" max="8194" width="26.28515625" style="1" customWidth="1"/>
    <col min="8195" max="8448" width="9.140625" style="1"/>
    <col min="8449" max="8449" width="52" style="1" customWidth="1"/>
    <col min="8450" max="8450" width="26.28515625" style="1" customWidth="1"/>
    <col min="8451" max="8704" width="9.140625" style="1"/>
    <col min="8705" max="8705" width="52" style="1" customWidth="1"/>
    <col min="8706" max="8706" width="26.28515625" style="1" customWidth="1"/>
    <col min="8707" max="8960" width="9.140625" style="1"/>
    <col min="8961" max="8961" width="52" style="1" customWidth="1"/>
    <col min="8962" max="8962" width="26.28515625" style="1" customWidth="1"/>
    <col min="8963" max="9216" width="9.140625" style="1"/>
    <col min="9217" max="9217" width="52" style="1" customWidth="1"/>
    <col min="9218" max="9218" width="26.28515625" style="1" customWidth="1"/>
    <col min="9219" max="9472" width="9.140625" style="1"/>
    <col min="9473" max="9473" width="52" style="1" customWidth="1"/>
    <col min="9474" max="9474" width="26.28515625" style="1" customWidth="1"/>
    <col min="9475" max="9728" width="9.140625" style="1"/>
    <col min="9729" max="9729" width="52" style="1" customWidth="1"/>
    <col min="9730" max="9730" width="26.28515625" style="1" customWidth="1"/>
    <col min="9731" max="9984" width="9.140625" style="1"/>
    <col min="9985" max="9985" width="52" style="1" customWidth="1"/>
    <col min="9986" max="9986" width="26.28515625" style="1" customWidth="1"/>
    <col min="9987" max="10240" width="9.140625" style="1"/>
    <col min="10241" max="10241" width="52" style="1" customWidth="1"/>
    <col min="10242" max="10242" width="26.28515625" style="1" customWidth="1"/>
    <col min="10243" max="10496" width="9.140625" style="1"/>
    <col min="10497" max="10497" width="52" style="1" customWidth="1"/>
    <col min="10498" max="10498" width="26.28515625" style="1" customWidth="1"/>
    <col min="10499" max="10752" width="9.140625" style="1"/>
    <col min="10753" max="10753" width="52" style="1" customWidth="1"/>
    <col min="10754" max="10754" width="26.28515625" style="1" customWidth="1"/>
    <col min="10755" max="11008" width="9.140625" style="1"/>
    <col min="11009" max="11009" width="52" style="1" customWidth="1"/>
    <col min="11010" max="11010" width="26.28515625" style="1" customWidth="1"/>
    <col min="11011" max="11264" width="9.140625" style="1"/>
    <col min="11265" max="11265" width="52" style="1" customWidth="1"/>
    <col min="11266" max="11266" width="26.28515625" style="1" customWidth="1"/>
    <col min="11267" max="11520" width="9.140625" style="1"/>
    <col min="11521" max="11521" width="52" style="1" customWidth="1"/>
    <col min="11522" max="11522" width="26.28515625" style="1" customWidth="1"/>
    <col min="11523" max="11776" width="9.140625" style="1"/>
    <col min="11777" max="11777" width="52" style="1" customWidth="1"/>
    <col min="11778" max="11778" width="26.28515625" style="1" customWidth="1"/>
    <col min="11779" max="12032" width="9.140625" style="1"/>
    <col min="12033" max="12033" width="52" style="1" customWidth="1"/>
    <col min="12034" max="12034" width="26.28515625" style="1" customWidth="1"/>
    <col min="12035" max="12288" width="9.140625" style="1"/>
    <col min="12289" max="12289" width="52" style="1" customWidth="1"/>
    <col min="12290" max="12290" width="26.28515625" style="1" customWidth="1"/>
    <col min="12291" max="12544" width="9.140625" style="1"/>
    <col min="12545" max="12545" width="52" style="1" customWidth="1"/>
    <col min="12546" max="12546" width="26.28515625" style="1" customWidth="1"/>
    <col min="12547" max="12800" width="9.140625" style="1"/>
    <col min="12801" max="12801" width="52" style="1" customWidth="1"/>
    <col min="12802" max="12802" width="26.28515625" style="1" customWidth="1"/>
    <col min="12803" max="13056" width="9.140625" style="1"/>
    <col min="13057" max="13057" width="52" style="1" customWidth="1"/>
    <col min="13058" max="13058" width="26.28515625" style="1" customWidth="1"/>
    <col min="13059" max="13312" width="9.140625" style="1"/>
    <col min="13313" max="13313" width="52" style="1" customWidth="1"/>
    <col min="13314" max="13314" width="26.28515625" style="1" customWidth="1"/>
    <col min="13315" max="13568" width="9.140625" style="1"/>
    <col min="13569" max="13569" width="52" style="1" customWidth="1"/>
    <col min="13570" max="13570" width="26.28515625" style="1" customWidth="1"/>
    <col min="13571" max="13824" width="9.140625" style="1"/>
    <col min="13825" max="13825" width="52" style="1" customWidth="1"/>
    <col min="13826" max="13826" width="26.28515625" style="1" customWidth="1"/>
    <col min="13827" max="14080" width="9.140625" style="1"/>
    <col min="14081" max="14081" width="52" style="1" customWidth="1"/>
    <col min="14082" max="14082" width="26.28515625" style="1" customWidth="1"/>
    <col min="14083" max="14336" width="9.140625" style="1"/>
    <col min="14337" max="14337" width="52" style="1" customWidth="1"/>
    <col min="14338" max="14338" width="26.28515625" style="1" customWidth="1"/>
    <col min="14339" max="14592" width="9.140625" style="1"/>
    <col min="14593" max="14593" width="52" style="1" customWidth="1"/>
    <col min="14594" max="14594" width="26.28515625" style="1" customWidth="1"/>
    <col min="14595" max="14848" width="9.140625" style="1"/>
    <col min="14849" max="14849" width="52" style="1" customWidth="1"/>
    <col min="14850" max="14850" width="26.28515625" style="1" customWidth="1"/>
    <col min="14851" max="15104" width="9.140625" style="1"/>
    <col min="15105" max="15105" width="52" style="1" customWidth="1"/>
    <col min="15106" max="15106" width="26.28515625" style="1" customWidth="1"/>
    <col min="15107" max="15360" width="9.140625" style="1"/>
    <col min="15361" max="15361" width="52" style="1" customWidth="1"/>
    <col min="15362" max="15362" width="26.28515625" style="1" customWidth="1"/>
    <col min="15363" max="15616" width="9.140625" style="1"/>
    <col min="15617" max="15617" width="52" style="1" customWidth="1"/>
    <col min="15618" max="15618" width="26.28515625" style="1" customWidth="1"/>
    <col min="15619" max="15872" width="9.140625" style="1"/>
    <col min="15873" max="15873" width="52" style="1" customWidth="1"/>
    <col min="15874" max="15874" width="26.28515625" style="1" customWidth="1"/>
    <col min="15875" max="16128" width="9.140625" style="1"/>
    <col min="16129" max="16129" width="52" style="1" customWidth="1"/>
    <col min="16130" max="16130" width="26.28515625" style="1" customWidth="1"/>
    <col min="16131" max="16384" width="9.140625" style="1"/>
  </cols>
  <sheetData>
    <row r="1" spans="1:2" x14ac:dyDescent="0.25">
      <c r="B1" s="40" t="s">
        <v>150</v>
      </c>
    </row>
    <row r="2" spans="1:2" x14ac:dyDescent="0.25">
      <c r="B2" s="40" t="s">
        <v>0</v>
      </c>
    </row>
    <row r="3" spans="1:2" x14ac:dyDescent="0.25">
      <c r="B3" s="37" t="s">
        <v>1</v>
      </c>
    </row>
    <row r="4" spans="1:2" x14ac:dyDescent="0.25">
      <c r="B4" s="40" t="s">
        <v>153</v>
      </c>
    </row>
    <row r="8" spans="1:2" s="32" customFormat="1" x14ac:dyDescent="0.25">
      <c r="A8" s="62" t="s">
        <v>109</v>
      </c>
      <c r="B8" s="62"/>
    </row>
    <row r="9" spans="1:2" s="32" customFormat="1" x14ac:dyDescent="0.25">
      <c r="A9" s="63" t="s">
        <v>134</v>
      </c>
      <c r="B9" s="63"/>
    </row>
    <row r="11" spans="1:2" ht="31.5" customHeight="1" x14ac:dyDescent="0.25">
      <c r="A11" s="33" t="s">
        <v>110</v>
      </c>
      <c r="B11" s="39" t="s">
        <v>135</v>
      </c>
    </row>
    <row r="12" spans="1:2" ht="31.5" x14ac:dyDescent="0.25">
      <c r="A12" s="35" t="s">
        <v>112</v>
      </c>
      <c r="B12" s="47">
        <f>SUM(B13:B14)</f>
        <v>72522</v>
      </c>
    </row>
    <row r="13" spans="1:2" x14ac:dyDescent="0.25">
      <c r="A13" s="36" t="s">
        <v>113</v>
      </c>
      <c r="B13" s="47">
        <f>пр6!I24</f>
        <v>140000</v>
      </c>
    </row>
    <row r="14" spans="1:2" x14ac:dyDescent="0.25">
      <c r="A14" s="36" t="s">
        <v>114</v>
      </c>
      <c r="B14" s="47">
        <f>пр6!I26</f>
        <v>-67478</v>
      </c>
    </row>
    <row r="15" spans="1:2" x14ac:dyDescent="0.25">
      <c r="A15" s="35" t="s">
        <v>115</v>
      </c>
      <c r="B15" s="47">
        <f>SUM(B16:B17)</f>
        <v>49458.5</v>
      </c>
    </row>
    <row r="16" spans="1:2" x14ac:dyDescent="0.25">
      <c r="A16" s="36" t="s">
        <v>113</v>
      </c>
      <c r="B16" s="47">
        <f>пр6!I18</f>
        <v>119458.5</v>
      </c>
    </row>
    <row r="17" spans="1:2" x14ac:dyDescent="0.25">
      <c r="A17" s="36" t="s">
        <v>114</v>
      </c>
      <c r="B17" s="47">
        <f>пр6!G21</f>
        <v>-70000</v>
      </c>
    </row>
    <row r="18" spans="1:2" x14ac:dyDescent="0.25">
      <c r="A18" s="36" t="s">
        <v>116</v>
      </c>
      <c r="B18" s="47">
        <f>SUM(B12+B15)</f>
        <v>121980.5</v>
      </c>
    </row>
    <row r="19" spans="1:2" x14ac:dyDescent="0.25">
      <c r="B19" s="48"/>
    </row>
    <row r="20" spans="1:2" x14ac:dyDescent="0.25">
      <c r="B20" s="48"/>
    </row>
    <row r="21" spans="1:2" x14ac:dyDescent="0.25">
      <c r="B21" s="48"/>
    </row>
    <row r="34" spans="1:1" x14ac:dyDescent="0.25">
      <c r="A34" s="37"/>
    </row>
    <row r="35" spans="1:1" x14ac:dyDescent="0.25">
      <c r="A35" s="37"/>
    </row>
    <row r="36" spans="1:1" x14ac:dyDescent="0.25">
      <c r="A36" s="37"/>
    </row>
  </sheetData>
  <mergeCells count="2">
    <mergeCell ref="A8:B8"/>
    <mergeCell ref="A9:B9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tabSelected="1" zoomScaleNormal="100" workbookViewId="0">
      <selection activeCell="C5" sqref="C5"/>
    </sheetView>
  </sheetViews>
  <sheetFormatPr defaultRowHeight="15.75" x14ac:dyDescent="0.25"/>
  <cols>
    <col min="1" max="1" width="55.42578125" style="1" customWidth="1"/>
    <col min="2" max="2" width="20.7109375" style="1" customWidth="1"/>
    <col min="3" max="3" width="19.140625" style="1" customWidth="1"/>
    <col min="4" max="4" width="2.7109375" style="1" customWidth="1"/>
    <col min="5" max="256" width="9.140625" style="1"/>
    <col min="257" max="257" width="52" style="1" customWidth="1"/>
    <col min="258" max="258" width="26.28515625" style="1" customWidth="1"/>
    <col min="259" max="512" width="9.140625" style="1"/>
    <col min="513" max="513" width="52" style="1" customWidth="1"/>
    <col min="514" max="514" width="26.28515625" style="1" customWidth="1"/>
    <col min="515" max="768" width="9.140625" style="1"/>
    <col min="769" max="769" width="52" style="1" customWidth="1"/>
    <col min="770" max="770" width="26.28515625" style="1" customWidth="1"/>
    <col min="771" max="1024" width="9.140625" style="1"/>
    <col min="1025" max="1025" width="52" style="1" customWidth="1"/>
    <col min="1026" max="1026" width="26.28515625" style="1" customWidth="1"/>
    <col min="1027" max="1280" width="9.140625" style="1"/>
    <col min="1281" max="1281" width="52" style="1" customWidth="1"/>
    <col min="1282" max="1282" width="26.28515625" style="1" customWidth="1"/>
    <col min="1283" max="1536" width="9.140625" style="1"/>
    <col min="1537" max="1537" width="52" style="1" customWidth="1"/>
    <col min="1538" max="1538" width="26.28515625" style="1" customWidth="1"/>
    <col min="1539" max="1792" width="9.140625" style="1"/>
    <col min="1793" max="1793" width="52" style="1" customWidth="1"/>
    <col min="1794" max="1794" width="26.28515625" style="1" customWidth="1"/>
    <col min="1795" max="2048" width="9.140625" style="1"/>
    <col min="2049" max="2049" width="52" style="1" customWidth="1"/>
    <col min="2050" max="2050" width="26.28515625" style="1" customWidth="1"/>
    <col min="2051" max="2304" width="9.140625" style="1"/>
    <col min="2305" max="2305" width="52" style="1" customWidth="1"/>
    <col min="2306" max="2306" width="26.28515625" style="1" customWidth="1"/>
    <col min="2307" max="2560" width="9.140625" style="1"/>
    <col min="2561" max="2561" width="52" style="1" customWidth="1"/>
    <col min="2562" max="2562" width="26.28515625" style="1" customWidth="1"/>
    <col min="2563" max="2816" width="9.140625" style="1"/>
    <col min="2817" max="2817" width="52" style="1" customWidth="1"/>
    <col min="2818" max="2818" width="26.28515625" style="1" customWidth="1"/>
    <col min="2819" max="3072" width="9.140625" style="1"/>
    <col min="3073" max="3073" width="52" style="1" customWidth="1"/>
    <col min="3074" max="3074" width="26.28515625" style="1" customWidth="1"/>
    <col min="3075" max="3328" width="9.140625" style="1"/>
    <col min="3329" max="3329" width="52" style="1" customWidth="1"/>
    <col min="3330" max="3330" width="26.28515625" style="1" customWidth="1"/>
    <col min="3331" max="3584" width="9.140625" style="1"/>
    <col min="3585" max="3585" width="52" style="1" customWidth="1"/>
    <col min="3586" max="3586" width="26.28515625" style="1" customWidth="1"/>
    <col min="3587" max="3840" width="9.140625" style="1"/>
    <col min="3841" max="3841" width="52" style="1" customWidth="1"/>
    <col min="3842" max="3842" width="26.28515625" style="1" customWidth="1"/>
    <col min="3843" max="4096" width="9.140625" style="1"/>
    <col min="4097" max="4097" width="52" style="1" customWidth="1"/>
    <col min="4098" max="4098" width="26.28515625" style="1" customWidth="1"/>
    <col min="4099" max="4352" width="9.140625" style="1"/>
    <col min="4353" max="4353" width="52" style="1" customWidth="1"/>
    <col min="4354" max="4354" width="26.28515625" style="1" customWidth="1"/>
    <col min="4355" max="4608" width="9.140625" style="1"/>
    <col min="4609" max="4609" width="52" style="1" customWidth="1"/>
    <col min="4610" max="4610" width="26.28515625" style="1" customWidth="1"/>
    <col min="4611" max="4864" width="9.140625" style="1"/>
    <col min="4865" max="4865" width="52" style="1" customWidth="1"/>
    <col min="4866" max="4866" width="26.28515625" style="1" customWidth="1"/>
    <col min="4867" max="5120" width="9.140625" style="1"/>
    <col min="5121" max="5121" width="52" style="1" customWidth="1"/>
    <col min="5122" max="5122" width="26.28515625" style="1" customWidth="1"/>
    <col min="5123" max="5376" width="9.140625" style="1"/>
    <col min="5377" max="5377" width="52" style="1" customWidth="1"/>
    <col min="5378" max="5378" width="26.28515625" style="1" customWidth="1"/>
    <col min="5379" max="5632" width="9.140625" style="1"/>
    <col min="5633" max="5633" width="52" style="1" customWidth="1"/>
    <col min="5634" max="5634" width="26.28515625" style="1" customWidth="1"/>
    <col min="5635" max="5888" width="9.140625" style="1"/>
    <col min="5889" max="5889" width="52" style="1" customWidth="1"/>
    <col min="5890" max="5890" width="26.28515625" style="1" customWidth="1"/>
    <col min="5891" max="6144" width="9.140625" style="1"/>
    <col min="6145" max="6145" width="52" style="1" customWidth="1"/>
    <col min="6146" max="6146" width="26.28515625" style="1" customWidth="1"/>
    <col min="6147" max="6400" width="9.140625" style="1"/>
    <col min="6401" max="6401" width="52" style="1" customWidth="1"/>
    <col min="6402" max="6402" width="26.28515625" style="1" customWidth="1"/>
    <col min="6403" max="6656" width="9.140625" style="1"/>
    <col min="6657" max="6657" width="52" style="1" customWidth="1"/>
    <col min="6658" max="6658" width="26.28515625" style="1" customWidth="1"/>
    <col min="6659" max="6912" width="9.140625" style="1"/>
    <col min="6913" max="6913" width="52" style="1" customWidth="1"/>
    <col min="6914" max="6914" width="26.28515625" style="1" customWidth="1"/>
    <col min="6915" max="7168" width="9.140625" style="1"/>
    <col min="7169" max="7169" width="52" style="1" customWidth="1"/>
    <col min="7170" max="7170" width="26.28515625" style="1" customWidth="1"/>
    <col min="7171" max="7424" width="9.140625" style="1"/>
    <col min="7425" max="7425" width="52" style="1" customWidth="1"/>
    <col min="7426" max="7426" width="26.28515625" style="1" customWidth="1"/>
    <col min="7427" max="7680" width="9.140625" style="1"/>
    <col min="7681" max="7681" width="52" style="1" customWidth="1"/>
    <col min="7682" max="7682" width="26.28515625" style="1" customWidth="1"/>
    <col min="7683" max="7936" width="9.140625" style="1"/>
    <col min="7937" max="7937" width="52" style="1" customWidth="1"/>
    <col min="7938" max="7938" width="26.28515625" style="1" customWidth="1"/>
    <col min="7939" max="8192" width="9.140625" style="1"/>
    <col min="8193" max="8193" width="52" style="1" customWidth="1"/>
    <col min="8194" max="8194" width="26.28515625" style="1" customWidth="1"/>
    <col min="8195" max="8448" width="9.140625" style="1"/>
    <col min="8449" max="8449" width="52" style="1" customWidth="1"/>
    <col min="8450" max="8450" width="26.28515625" style="1" customWidth="1"/>
    <col min="8451" max="8704" width="9.140625" style="1"/>
    <col min="8705" max="8705" width="52" style="1" customWidth="1"/>
    <col min="8706" max="8706" width="26.28515625" style="1" customWidth="1"/>
    <col min="8707" max="8960" width="9.140625" style="1"/>
    <col min="8961" max="8961" width="52" style="1" customWidth="1"/>
    <col min="8962" max="8962" width="26.28515625" style="1" customWidth="1"/>
    <col min="8963" max="9216" width="9.140625" style="1"/>
    <col min="9217" max="9217" width="52" style="1" customWidth="1"/>
    <col min="9218" max="9218" width="26.28515625" style="1" customWidth="1"/>
    <col min="9219" max="9472" width="9.140625" style="1"/>
    <col min="9473" max="9473" width="52" style="1" customWidth="1"/>
    <col min="9474" max="9474" width="26.28515625" style="1" customWidth="1"/>
    <col min="9475" max="9728" width="9.140625" style="1"/>
    <col min="9729" max="9729" width="52" style="1" customWidth="1"/>
    <col min="9730" max="9730" width="26.28515625" style="1" customWidth="1"/>
    <col min="9731" max="9984" width="9.140625" style="1"/>
    <col min="9985" max="9985" width="52" style="1" customWidth="1"/>
    <col min="9986" max="9986" width="26.28515625" style="1" customWidth="1"/>
    <col min="9987" max="10240" width="9.140625" style="1"/>
    <col min="10241" max="10241" width="52" style="1" customWidth="1"/>
    <col min="10242" max="10242" width="26.28515625" style="1" customWidth="1"/>
    <col min="10243" max="10496" width="9.140625" style="1"/>
    <col min="10497" max="10497" width="52" style="1" customWidth="1"/>
    <col min="10498" max="10498" width="26.28515625" style="1" customWidth="1"/>
    <col min="10499" max="10752" width="9.140625" style="1"/>
    <col min="10753" max="10753" width="52" style="1" customWidth="1"/>
    <col min="10754" max="10754" width="26.28515625" style="1" customWidth="1"/>
    <col min="10755" max="11008" width="9.140625" style="1"/>
    <col min="11009" max="11009" width="52" style="1" customWidth="1"/>
    <col min="11010" max="11010" width="26.28515625" style="1" customWidth="1"/>
    <col min="11011" max="11264" width="9.140625" style="1"/>
    <col min="11265" max="11265" width="52" style="1" customWidth="1"/>
    <col min="11266" max="11266" width="26.28515625" style="1" customWidth="1"/>
    <col min="11267" max="11520" width="9.140625" style="1"/>
    <col min="11521" max="11521" width="52" style="1" customWidth="1"/>
    <col min="11522" max="11522" width="26.28515625" style="1" customWidth="1"/>
    <col min="11523" max="11776" width="9.140625" style="1"/>
    <col min="11777" max="11777" width="52" style="1" customWidth="1"/>
    <col min="11778" max="11778" width="26.28515625" style="1" customWidth="1"/>
    <col min="11779" max="12032" width="9.140625" style="1"/>
    <col min="12033" max="12033" width="52" style="1" customWidth="1"/>
    <col min="12034" max="12034" width="26.28515625" style="1" customWidth="1"/>
    <col min="12035" max="12288" width="9.140625" style="1"/>
    <col min="12289" max="12289" width="52" style="1" customWidth="1"/>
    <col min="12290" max="12290" width="26.28515625" style="1" customWidth="1"/>
    <col min="12291" max="12544" width="9.140625" style="1"/>
    <col min="12545" max="12545" width="52" style="1" customWidth="1"/>
    <col min="12546" max="12546" width="26.28515625" style="1" customWidth="1"/>
    <col min="12547" max="12800" width="9.140625" style="1"/>
    <col min="12801" max="12801" width="52" style="1" customWidth="1"/>
    <col min="12802" max="12802" width="26.28515625" style="1" customWidth="1"/>
    <col min="12803" max="13056" width="9.140625" style="1"/>
    <col min="13057" max="13057" width="52" style="1" customWidth="1"/>
    <col min="13058" max="13058" width="26.28515625" style="1" customWidth="1"/>
    <col min="13059" max="13312" width="9.140625" style="1"/>
    <col min="13313" max="13313" width="52" style="1" customWidth="1"/>
    <col min="13314" max="13314" width="26.28515625" style="1" customWidth="1"/>
    <col min="13315" max="13568" width="9.140625" style="1"/>
    <col min="13569" max="13569" width="52" style="1" customWidth="1"/>
    <col min="13570" max="13570" width="26.28515625" style="1" customWidth="1"/>
    <col min="13571" max="13824" width="9.140625" style="1"/>
    <col min="13825" max="13825" width="52" style="1" customWidth="1"/>
    <col min="13826" max="13826" width="26.28515625" style="1" customWidth="1"/>
    <col min="13827" max="14080" width="9.140625" style="1"/>
    <col min="14081" max="14081" width="52" style="1" customWidth="1"/>
    <col min="14082" max="14082" width="26.28515625" style="1" customWidth="1"/>
    <col min="14083" max="14336" width="9.140625" style="1"/>
    <col min="14337" max="14337" width="52" style="1" customWidth="1"/>
    <col min="14338" max="14338" width="26.28515625" style="1" customWidth="1"/>
    <col min="14339" max="14592" width="9.140625" style="1"/>
    <col min="14593" max="14593" width="52" style="1" customWidth="1"/>
    <col min="14594" max="14594" width="26.28515625" style="1" customWidth="1"/>
    <col min="14595" max="14848" width="9.140625" style="1"/>
    <col min="14849" max="14849" width="52" style="1" customWidth="1"/>
    <col min="14850" max="14850" width="26.28515625" style="1" customWidth="1"/>
    <col min="14851" max="15104" width="9.140625" style="1"/>
    <col min="15105" max="15105" width="52" style="1" customWidth="1"/>
    <col min="15106" max="15106" width="26.28515625" style="1" customWidth="1"/>
    <col min="15107" max="15360" width="9.140625" style="1"/>
    <col min="15361" max="15361" width="52" style="1" customWidth="1"/>
    <col min="15362" max="15362" width="26.28515625" style="1" customWidth="1"/>
    <col min="15363" max="15616" width="9.140625" style="1"/>
    <col min="15617" max="15617" width="52" style="1" customWidth="1"/>
    <col min="15618" max="15618" width="26.28515625" style="1" customWidth="1"/>
    <col min="15619" max="15872" width="9.140625" style="1"/>
    <col min="15873" max="15873" width="52" style="1" customWidth="1"/>
    <col min="15874" max="15874" width="26.28515625" style="1" customWidth="1"/>
    <col min="15875" max="16128" width="9.140625" style="1"/>
    <col min="16129" max="16129" width="52" style="1" customWidth="1"/>
    <col min="16130" max="16130" width="26.28515625" style="1" customWidth="1"/>
    <col min="16131" max="16384" width="9.140625" style="1"/>
  </cols>
  <sheetData>
    <row r="1" spans="1:3" x14ac:dyDescent="0.25">
      <c r="C1" s="40" t="s">
        <v>149</v>
      </c>
    </row>
    <row r="2" spans="1:3" x14ac:dyDescent="0.25">
      <c r="C2" s="40" t="s">
        <v>0</v>
      </c>
    </row>
    <row r="3" spans="1:3" x14ac:dyDescent="0.25">
      <c r="C3" s="37" t="s">
        <v>1</v>
      </c>
    </row>
    <row r="4" spans="1:3" x14ac:dyDescent="0.25">
      <c r="C4" s="40" t="s">
        <v>154</v>
      </c>
    </row>
    <row r="8" spans="1:3" s="32" customFormat="1" x14ac:dyDescent="0.25">
      <c r="A8" s="62" t="s">
        <v>109</v>
      </c>
      <c r="B8" s="62"/>
      <c r="C8" s="62"/>
    </row>
    <row r="9" spans="1:3" s="32" customFormat="1" ht="33" customHeight="1" x14ac:dyDescent="0.25">
      <c r="A9" s="63" t="s">
        <v>136</v>
      </c>
      <c r="B9" s="63"/>
      <c r="C9" s="63"/>
    </row>
    <row r="11" spans="1:3" x14ac:dyDescent="0.25">
      <c r="A11" s="64" t="s">
        <v>110</v>
      </c>
      <c r="B11" s="66" t="s">
        <v>111</v>
      </c>
      <c r="C11" s="67"/>
    </row>
    <row r="12" spans="1:3" x14ac:dyDescent="0.25">
      <c r="A12" s="65"/>
      <c r="B12" s="38" t="s">
        <v>131</v>
      </c>
      <c r="C12" s="34" t="s">
        <v>137</v>
      </c>
    </row>
    <row r="13" spans="1:3" ht="31.5" x14ac:dyDescent="0.25">
      <c r="A13" s="35" t="s">
        <v>112</v>
      </c>
      <c r="B13" s="47">
        <f>SUM(B14:B15)</f>
        <v>-105382</v>
      </c>
      <c r="C13" s="47">
        <f>SUM(C14:C15)</f>
        <v>-13716</v>
      </c>
    </row>
    <row r="14" spans="1:3" x14ac:dyDescent="0.25">
      <c r="A14" s="36" t="s">
        <v>113</v>
      </c>
      <c r="B14" s="47">
        <v>0</v>
      </c>
      <c r="C14" s="47">
        <v>0</v>
      </c>
    </row>
    <row r="15" spans="1:3" x14ac:dyDescent="0.25">
      <c r="A15" s="36" t="s">
        <v>114</v>
      </c>
      <c r="B15" s="47">
        <f>'пр 7'!R26</f>
        <v>-105382</v>
      </c>
      <c r="C15" s="47">
        <f>'пр 7'!U26</f>
        <v>-13716</v>
      </c>
    </row>
    <row r="16" spans="1:3" x14ac:dyDescent="0.25">
      <c r="A16" s="35" t="s">
        <v>115</v>
      </c>
      <c r="B16" s="47">
        <f>SUM(B17:B18)</f>
        <v>236665.2</v>
      </c>
      <c r="C16" s="47">
        <f>SUM(C17:C18)</f>
        <v>146516</v>
      </c>
    </row>
    <row r="17" spans="1:3" x14ac:dyDescent="0.25">
      <c r="A17" s="36" t="s">
        <v>113</v>
      </c>
      <c r="B17" s="47">
        <f>'пр 7'!R19</f>
        <v>356123.7</v>
      </c>
      <c r="C17" s="47">
        <f>'пр 7'!U19</f>
        <v>483541.7</v>
      </c>
    </row>
    <row r="18" spans="1:3" x14ac:dyDescent="0.25">
      <c r="A18" s="36" t="s">
        <v>114</v>
      </c>
      <c r="B18" s="47">
        <f>'пр 7'!R21</f>
        <v>-119458.5</v>
      </c>
      <c r="C18" s="47">
        <f>'пр 7'!U21</f>
        <v>-337025.7</v>
      </c>
    </row>
    <row r="19" spans="1:3" x14ac:dyDescent="0.25">
      <c r="A19" s="36" t="s">
        <v>116</v>
      </c>
      <c r="B19" s="47">
        <f>SUM(B13+B16)</f>
        <v>131283.20000000001</v>
      </c>
      <c r="C19" s="47">
        <f>SUM(C13+C16)</f>
        <v>132800</v>
      </c>
    </row>
    <row r="20" spans="1:3" x14ac:dyDescent="0.25">
      <c r="B20" s="48"/>
      <c r="C20" s="48"/>
    </row>
    <row r="35" spans="1:1" x14ac:dyDescent="0.25">
      <c r="A35" s="37"/>
    </row>
    <row r="36" spans="1:1" x14ac:dyDescent="0.25">
      <c r="A36" s="37"/>
    </row>
    <row r="37" spans="1:1" x14ac:dyDescent="0.25">
      <c r="A37" s="37"/>
    </row>
  </sheetData>
  <mergeCells count="4">
    <mergeCell ref="A11:A12"/>
    <mergeCell ref="B11:C11"/>
    <mergeCell ref="A8:C8"/>
    <mergeCell ref="A9:C9"/>
  </mergeCells>
  <pageMargins left="0.78740157480314965" right="0.39370078740157483" top="0.59055118110236227" bottom="0.3937007874015748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пр6</vt:lpstr>
      <vt:lpstr>пр 7</vt:lpstr>
      <vt:lpstr>пр 8</vt:lpstr>
      <vt:lpstr>пр 9</vt:lpstr>
      <vt:lpstr>'пр 9'!Область_печати</vt:lpstr>
      <vt:lpstr>пр6!Область_печати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2022-10-27T05:28:57Z</dcterms:modified>
</cp:coreProperties>
</file>